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060" activeTab="8"/>
  </bookViews>
  <sheets>
    <sheet name="TACN" sheetId="1" r:id="rId1"/>
    <sheet name="TDĐ" sheetId="2" r:id="rId2"/>
    <sheet name="ĐA TBA" sheetId="3" r:id="rId3"/>
    <sheet name="KTCA" sheetId="4" r:id="rId4"/>
    <sheet name="TTS" sheetId="5" r:id="rId5"/>
    <sheet name="LĐPP" sheetId="6" r:id="rId6"/>
    <sheet name="TTCN" sheetId="7" r:id="rId7"/>
    <sheet name="KTXS HL" sheetId="8" r:id="rId8"/>
    <sheet name="KHMT HL" sheetId="9" r:id="rId9"/>
    <sheet name="HHHH HL" sheetId="10" r:id="rId10"/>
    <sheet name="MĐ HL" sheetId="11" r:id="rId11"/>
    <sheet name="TQ" sheetId="12" r:id="rId12"/>
    <sheet name="MĐ L2" sheetId="13" r:id="rId13"/>
  </sheets>
  <definedNames/>
  <calcPr fullCalcOnLoad="1"/>
</workbook>
</file>

<file path=xl/sharedStrings.xml><?xml version="1.0" encoding="utf-8"?>
<sst xmlns="http://schemas.openxmlformats.org/spreadsheetml/2006/main" count="572" uniqueCount="93">
  <si>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</si>
  <si>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</si>
  <si>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</si>
  <si>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</si>
  <si>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</si>
  <si>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</si>
  <si>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</si>
  <si>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</si>
  <si>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TBC M2</t>
  </si>
  <si>
    <t>ĐIỂM TRUNG BÌNH CHUNG</t>
  </si>
  <si>
    <t>Người đọc điểm</t>
  </si>
  <si>
    <t>Người vào điểm</t>
  </si>
  <si>
    <t>ĐIỂM THÁI ĐỘ HỌC TẬP (M1-HS 1)</t>
  </si>
  <si>
    <t>ĐIỂM SỐ HỆ 10</t>
  </si>
  <si>
    <t>ĐIỂM SỐ HỆ 4</t>
  </si>
  <si>
    <t>XẾP LOẠI</t>
  </si>
  <si>
    <t>ĐIỂM KIỂM TRA ĐỊNH KỲ (M2 - HS 2)</t>
  </si>
  <si>
    <t>ĐIỂM THI KẾT THÚC HỌC PHẦN (M3 - HS 7)</t>
  </si>
  <si>
    <t>M 2.2</t>
  </si>
  <si>
    <t xml:space="preserve"> M 2.1</t>
  </si>
  <si>
    <t>Xác nhận của Phòng ĐT - KHCN</t>
  </si>
  <si>
    <t>Người dò điểm</t>
  </si>
  <si>
    <t>Nguyễn Thị Thi</t>
  </si>
  <si>
    <t>Hà Thị Ngọc Diệu</t>
  </si>
  <si>
    <t>Nguyễn Ngọc Thủy Tiên</t>
  </si>
  <si>
    <t>LỚP: KỸ THUẬT ĐIỆN K7</t>
  </si>
  <si>
    <t>NIÊN KHÓA: 2015 - 2020</t>
  </si>
  <si>
    <t>15Q1031020</t>
  </si>
  <si>
    <t>Bành Mạnh</t>
  </si>
  <si>
    <t>Cường</t>
  </si>
  <si>
    <t>15Q1031004</t>
  </si>
  <si>
    <t>Nguyễn Trung</t>
  </si>
  <si>
    <t>Đức</t>
  </si>
  <si>
    <t>15Q1031017</t>
  </si>
  <si>
    <t>Lê Minh</t>
  </si>
  <si>
    <t>Phụng</t>
  </si>
  <si>
    <t>15Q1031013</t>
  </si>
  <si>
    <t>Lê Văn</t>
  </si>
  <si>
    <t>Tình</t>
  </si>
  <si>
    <t>15Q1031005</t>
  </si>
  <si>
    <t>Lê Thanh</t>
  </si>
  <si>
    <t>Tòng</t>
  </si>
  <si>
    <t>15Q1031012</t>
  </si>
  <si>
    <t>Nguyễn Nhật</t>
  </si>
  <si>
    <t>Trường</t>
  </si>
  <si>
    <t>15Q1031003</t>
  </si>
  <si>
    <t>Hoàng Đức</t>
  </si>
  <si>
    <t>Vương</t>
  </si>
  <si>
    <t>Danh sách này gồm có 7 sinh viên</t>
  </si>
  <si>
    <t>ĐIỂM KIỂM TRA ĐỊNH KỲ (M2 - HS 4)</t>
  </si>
  <si>
    <t>ĐIỂM THI KẾT THÚC HỌC PHẦN (M3 - HS 5)</t>
  </si>
  <si>
    <t>Danh sách này gồm có 1 sinh viên</t>
  </si>
  <si>
    <t xml:space="preserve"> Vũ Trung Kiên</t>
  </si>
  <si>
    <t>Vũ Trung Kiên</t>
  </si>
  <si>
    <t>ĐIỂM THÁI ĐỘ HỌC TẬP (M1-HS 3)</t>
  </si>
  <si>
    <t xml:space="preserve">   M 2.2</t>
  </si>
  <si>
    <t>ĐIỂM ĐỒ ÁN (M2-HS 7)</t>
  </si>
  <si>
    <t>Học kỳ II - Năm học: 2018 - 2019</t>
  </si>
  <si>
    <t>HỌC PHẦN: Tiếng anh chuyên ngành    SỐ TÍN CHỈ: 2</t>
  </si>
  <si>
    <t>Huỳnh Thị Thùy Linh</t>
  </si>
  <si>
    <t>HỌC PHẦN: Truyền động điện và thí nghiệm     SỐ TÍN CHỈ: 3</t>
  </si>
  <si>
    <t>Giảng viên: Ngô Xuân Cường</t>
  </si>
  <si>
    <t xml:space="preserve">  TN M 2.2</t>
  </si>
  <si>
    <t>ĐIỂM KIỂM TRA ĐỊNH KỲ (M2 - HS 3)</t>
  </si>
  <si>
    <t>HỌC PHẦN: Kỹ thuật xung số     SỐ TÍN CHỈ: 2</t>
  </si>
  <si>
    <t>Giảng viên: Huỳnh Thị Thùy Linh</t>
  </si>
  <si>
    <t>HỌC PHẦN: Khoa học môi trường đại cương    SỐ TÍN CHỈ: 2</t>
  </si>
  <si>
    <t>Giảng viên: Nguyễn Xuân Cường</t>
  </si>
  <si>
    <t>ĐIỂM THI KẾT THÚC HỌC PHẦN (M3 - HS 6)</t>
  </si>
  <si>
    <t>HỌC PHẦN: Đồ án thiết kế phần điện trạm biến áp   SỐ TÍN CHỈ: 2</t>
  </si>
  <si>
    <t>Giảng viên: Võ Quang Nhã</t>
  </si>
  <si>
    <t>HỌC PHẦN: Hình học họa hình    SỐ TÍN CHỈ: 2</t>
  </si>
  <si>
    <t>Giảng viên: Đoàn Thị Lan</t>
  </si>
  <si>
    <t>13/4/1997</t>
  </si>
  <si>
    <t>Giảng viên: Hồ Đức Tâm Linh</t>
  </si>
  <si>
    <t xml:space="preserve">    M 2.2</t>
  </si>
  <si>
    <t>HỌC PHẦN: Lưới điện phân phối     SỐ TÍN CHỈ: 2</t>
  </si>
  <si>
    <t>Giảng viên: Phan Thị Hồng Phượng</t>
  </si>
  <si>
    <t>HỌC PHẦN: Kỹ thuật cao áp và thí nghiệm     SỐ TÍN CHỈ: 3</t>
  </si>
  <si>
    <t>HỌC PHẦN: Tham quan nhận thức   SỐ TÍN CHỈ: 2</t>
  </si>
  <si>
    <t>Giảng viên: Lê Thị Hạnh</t>
  </si>
  <si>
    <t>ĐIỂM THAM QUAN</t>
  </si>
  <si>
    <t>ĐIỂM THÁI ĐỘ HỌC TẬP (M1-HS 2)</t>
  </si>
  <si>
    <t>HỌC PHẦN: Máy điện và thí nghiệm    SỐ TÍN CHỈ: 4</t>
  </si>
  <si>
    <t>HỌC PHẦN: Thông tin số     SỐ TÍN CHỈ: 2</t>
  </si>
  <si>
    <t>Giảng viên: Bộ môn Kỹ thuật điện</t>
  </si>
  <si>
    <t>HỌC PHẦN: Thực tập công nhân     SỐ TÍN CHỈ: 2</t>
  </si>
  <si>
    <t>AN TOÀN</t>
  </si>
  <si>
    <t>MÁY ĐIỆN</t>
  </si>
  <si>
    <t>ĐIỆN DD VÀ CN</t>
  </si>
  <si>
    <t>BẢO VỆ</t>
  </si>
  <si>
    <t>Giảng viên: Tạ Thị Lài</t>
  </si>
  <si>
    <t>Học kỳ II - Năm học: 2018 - 2019 (lần 2)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</si>
</sst>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  <numFmt numFmtId="189" formatCode="0.000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3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14" fontId="3" fillId="32" borderId="10" xfId="0" applyNumberFormat="1" applyFont="1" applyFill="1" applyBorder="1" applyAlignment="1">
      <alignment/>
    </xf>
    <xf numFmtId="183" fontId="3" fillId="32" borderId="11" xfId="0" applyNumberFormat="1" applyFont="1" applyFill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center"/>
    </xf>
    <xf numFmtId="43" fontId="2" fillId="32" borderId="10" xfId="42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14" fontId="3" fillId="0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3" fillId="32" borderId="13" xfId="0" applyFont="1" applyFill="1" applyBorder="1" applyAlignment="1">
      <alignment vertical="center"/>
    </xf>
    <xf numFmtId="14" fontId="3" fillId="32" borderId="10" xfId="0" applyNumberFormat="1" applyFont="1" applyFill="1" applyBorder="1" applyAlignment="1">
      <alignment vertical="center"/>
    </xf>
    <xf numFmtId="1" fontId="3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183" fontId="48" fillId="32" borderId="10" xfId="0" applyNumberFormat="1" applyFont="1" applyFill="1" applyBorder="1" applyAlignment="1">
      <alignment horizontal="center"/>
    </xf>
    <xf numFmtId="183" fontId="29" fillId="32" borderId="10" xfId="0" applyNumberFormat="1" applyFont="1" applyFill="1" applyBorder="1" applyAlignment="1">
      <alignment horizontal="center"/>
    </xf>
    <xf numFmtId="183" fontId="49" fillId="0" borderId="11" xfId="0" applyNumberFormat="1" applyFont="1" applyBorder="1" applyAlignment="1">
      <alignment horizontal="center" vertical="center"/>
    </xf>
    <xf numFmtId="183" fontId="49" fillId="32" borderId="11" xfId="0" applyNumberFormat="1" applyFont="1" applyFill="1" applyBorder="1" applyAlignment="1">
      <alignment horizontal="center" vertical="center"/>
    </xf>
    <xf numFmtId="183" fontId="49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83" fontId="49" fillId="32" borderId="10" xfId="0" applyNumberFormat="1" applyFont="1" applyFill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zoomScalePageLayoutView="0" workbookViewId="0" topLeftCell="A1">
      <selection activeCell="A15" sqref="A15:IV15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6.00390625" style="1" customWidth="1"/>
    <col min="4" max="4" width="7.140625" style="1" customWidth="1"/>
    <col min="5" max="6" width="12.421875" style="1" customWidth="1"/>
    <col min="7" max="7" width="6.7109375" style="1" customWidth="1"/>
    <col min="8" max="8" width="6.281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5" ht="15.75">
      <c r="A1" s="53" t="s">
        <v>1</v>
      </c>
      <c r="B1" s="53"/>
      <c r="C1" s="53"/>
      <c r="D1" s="53"/>
      <c r="E1" s="61" t="s">
        <v>7</v>
      </c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9.5" customHeight="1">
      <c r="A2" s="54" t="s">
        <v>2</v>
      </c>
      <c r="B2" s="54"/>
      <c r="C2" s="54"/>
      <c r="D2" s="54"/>
      <c r="E2" s="61" t="s">
        <v>25</v>
      </c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5:15" ht="20.25" customHeight="1">
      <c r="E3" s="62" t="s">
        <v>26</v>
      </c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5:15" ht="18.75" customHeight="1">
      <c r="E4" s="61" t="s">
        <v>57</v>
      </c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5:14" ht="18.75" customHeight="1">
      <c r="E5" s="55" t="s">
        <v>58</v>
      </c>
      <c r="F5" s="55"/>
      <c r="G5" s="55"/>
      <c r="H5" s="55"/>
      <c r="I5" s="55"/>
      <c r="J5" s="55"/>
      <c r="K5" s="55"/>
      <c r="L5" s="55"/>
      <c r="M5" s="55"/>
      <c r="N5" s="55"/>
    </row>
    <row r="6" spans="5:14" ht="15.75" customHeight="1">
      <c r="E6" s="55" t="s">
        <v>59</v>
      </c>
      <c r="F6" s="55"/>
      <c r="G6" s="55"/>
      <c r="H6" s="55"/>
      <c r="I6" s="55"/>
      <c r="J6" s="55"/>
      <c r="K6" s="55"/>
      <c r="L6" s="55"/>
      <c r="M6" s="55"/>
      <c r="N6" s="55"/>
    </row>
    <row r="7" ht="10.5" customHeight="1"/>
    <row r="8" spans="1:15" s="7" customFormat="1" ht="37.5" customHeight="1">
      <c r="A8" s="60" t="s">
        <v>0</v>
      </c>
      <c r="B8" s="60" t="s">
        <v>3</v>
      </c>
      <c r="C8" s="60" t="s">
        <v>4</v>
      </c>
      <c r="D8" s="60"/>
      <c r="E8" s="69" t="s">
        <v>5</v>
      </c>
      <c r="F8" s="63" t="s">
        <v>12</v>
      </c>
      <c r="G8" s="65" t="s">
        <v>16</v>
      </c>
      <c r="H8" s="66"/>
      <c r="I8" s="67"/>
      <c r="J8" s="63" t="s">
        <v>17</v>
      </c>
      <c r="K8" s="65" t="s">
        <v>9</v>
      </c>
      <c r="L8" s="66"/>
      <c r="M8" s="67"/>
      <c r="N8" s="56" t="s">
        <v>15</v>
      </c>
      <c r="O8" s="57"/>
    </row>
    <row r="9" spans="1:15" s="7" customFormat="1" ht="31.5" customHeight="1">
      <c r="A9" s="60"/>
      <c r="B9" s="60"/>
      <c r="C9" s="60"/>
      <c r="D9" s="60"/>
      <c r="E9" s="60"/>
      <c r="F9" s="64"/>
      <c r="G9" s="16" t="s">
        <v>19</v>
      </c>
      <c r="H9" s="13" t="s">
        <v>18</v>
      </c>
      <c r="I9" s="6" t="s">
        <v>8</v>
      </c>
      <c r="J9" s="64"/>
      <c r="K9" s="6" t="s">
        <v>13</v>
      </c>
      <c r="L9" s="6" t="s">
        <v>6</v>
      </c>
      <c r="M9" s="6" t="s">
        <v>14</v>
      </c>
      <c r="N9" s="58"/>
      <c r="O9" s="59"/>
    </row>
    <row r="10" spans="1:15" s="2" customFormat="1" ht="21.75" customHeight="1">
      <c r="A10" s="10">
        <v>1</v>
      </c>
      <c r="B10" s="20" t="s">
        <v>27</v>
      </c>
      <c r="C10" s="21" t="s">
        <v>28</v>
      </c>
      <c r="D10" s="22" t="s">
        <v>29</v>
      </c>
      <c r="E10" s="36">
        <v>35207</v>
      </c>
      <c r="F10" s="14">
        <v>8</v>
      </c>
      <c r="G10" s="14">
        <v>7</v>
      </c>
      <c r="H10" s="12">
        <v>5.5</v>
      </c>
      <c r="I10" s="12">
        <f>(H10+G10)/2</f>
        <v>6.25</v>
      </c>
      <c r="J10" s="12">
        <v>7.6</v>
      </c>
      <c r="K10" s="18">
        <f aca="true" t="shared" si="0" ref="K10:K16">ROUND((J10*7+I10*2+F10)/10,1)</f>
        <v>7.4</v>
      </c>
      <c r="L10" s="15" t="str">
        <f aca="true" t="shared" si="1" ref="L10:L16">IF(K10&gt;=8.5,"A",IF(K10&gt;=7,"B",IF(K10&gt;=5.5,"C",IF(K10&gt;=4,"D",IF(AND(K10&lt;4,K10&gt;=0),"F",IF(AND(F10="",I10="",J10=""),"I",IF(OR(F10&lt;&gt;"",I10&lt;&gt;"",J10&lt;&gt;""),"X","R")))))))</f>
        <v>B</v>
      </c>
      <c r="M10" s="17">
        <f aca="true" t="shared" si="2" ref="M10:M16">IF(L10="A",4,IF(L10="B",3,IF(L10="C",2,IF(L10="D",1,0))))</f>
        <v>3</v>
      </c>
      <c r="N10" s="9" t="str">
        <f aca="true" t="shared" si="3" ref="N10:N16">IF(L10="A","GIỎI",IF(L10="B","KHÁ",IF(L10="C","TB",IF(L10="D","TB YẾU","KÉM"))))</f>
        <v>KHÁ</v>
      </c>
      <c r="O10" s="5" t="str">
        <f aca="true" t="shared" si="4" ref="O10:O16">IF(OR(K10&lt;4,J10&lt;=2),"KHÔNG ĐẠT","ĐẠT")</f>
        <v>ĐẠT</v>
      </c>
    </row>
    <row r="11" spans="1:15" s="2" customFormat="1" ht="21.75" customHeight="1">
      <c r="A11" s="10">
        <v>2</v>
      </c>
      <c r="B11" s="20" t="s">
        <v>30</v>
      </c>
      <c r="C11" s="21" t="s">
        <v>31</v>
      </c>
      <c r="D11" s="22" t="s">
        <v>32</v>
      </c>
      <c r="E11" s="36">
        <v>35485</v>
      </c>
      <c r="F11" s="14">
        <v>10</v>
      </c>
      <c r="G11" s="14">
        <v>7.5</v>
      </c>
      <c r="H11" s="12">
        <v>7</v>
      </c>
      <c r="I11" s="12">
        <f aca="true" t="shared" si="5" ref="I11:I16">(H11+G11)/2</f>
        <v>7.25</v>
      </c>
      <c r="J11" s="12">
        <v>7.3</v>
      </c>
      <c r="K11" s="18">
        <f t="shared" si="0"/>
        <v>7.6</v>
      </c>
      <c r="L11" s="15" t="str">
        <f t="shared" si="1"/>
        <v>B</v>
      </c>
      <c r="M11" s="17">
        <f t="shared" si="2"/>
        <v>3</v>
      </c>
      <c r="N11" s="9" t="str">
        <f t="shared" si="3"/>
        <v>KHÁ</v>
      </c>
      <c r="O11" s="5" t="str">
        <f t="shared" si="4"/>
        <v>ĐẠT</v>
      </c>
    </row>
    <row r="12" spans="1:15" s="2" customFormat="1" ht="21.75" customHeight="1">
      <c r="A12" s="10">
        <v>3</v>
      </c>
      <c r="B12" s="20" t="s">
        <v>33</v>
      </c>
      <c r="C12" s="21" t="s">
        <v>34</v>
      </c>
      <c r="D12" s="22" t="s">
        <v>35</v>
      </c>
      <c r="E12" s="36">
        <v>35533</v>
      </c>
      <c r="F12" s="14">
        <v>8</v>
      </c>
      <c r="G12" s="14">
        <v>7</v>
      </c>
      <c r="H12" s="12">
        <v>4.5</v>
      </c>
      <c r="I12" s="12">
        <f t="shared" si="5"/>
        <v>5.75</v>
      </c>
      <c r="J12" s="12">
        <v>6.8</v>
      </c>
      <c r="K12" s="18">
        <f t="shared" si="0"/>
        <v>6.7</v>
      </c>
      <c r="L12" s="15" t="str">
        <f t="shared" si="1"/>
        <v>C</v>
      </c>
      <c r="M12" s="17">
        <f t="shared" si="2"/>
        <v>2</v>
      </c>
      <c r="N12" s="9" t="str">
        <f t="shared" si="3"/>
        <v>TB</v>
      </c>
      <c r="O12" s="5" t="str">
        <f t="shared" si="4"/>
        <v>ĐẠT</v>
      </c>
    </row>
    <row r="13" spans="1:15" s="2" customFormat="1" ht="21.75" customHeight="1">
      <c r="A13" s="10">
        <v>4</v>
      </c>
      <c r="B13" s="20" t="s">
        <v>36</v>
      </c>
      <c r="C13" s="21" t="s">
        <v>37</v>
      </c>
      <c r="D13" s="22" t="s">
        <v>38</v>
      </c>
      <c r="E13" s="36">
        <v>35107</v>
      </c>
      <c r="F13" s="14">
        <v>10</v>
      </c>
      <c r="G13" s="14">
        <v>8.5</v>
      </c>
      <c r="H13" s="12">
        <v>7.5</v>
      </c>
      <c r="I13" s="12">
        <f t="shared" si="5"/>
        <v>8</v>
      </c>
      <c r="J13" s="12">
        <v>7.5</v>
      </c>
      <c r="K13" s="18">
        <f t="shared" si="0"/>
        <v>7.9</v>
      </c>
      <c r="L13" s="15" t="str">
        <f t="shared" si="1"/>
        <v>B</v>
      </c>
      <c r="M13" s="17">
        <f t="shared" si="2"/>
        <v>3</v>
      </c>
      <c r="N13" s="9" t="str">
        <f t="shared" si="3"/>
        <v>KHÁ</v>
      </c>
      <c r="O13" s="5" t="str">
        <f t="shared" si="4"/>
        <v>ĐẠT</v>
      </c>
    </row>
    <row r="14" spans="1:15" s="2" customFormat="1" ht="21.75" customHeight="1">
      <c r="A14" s="10">
        <v>5</v>
      </c>
      <c r="B14" s="20" t="s">
        <v>39</v>
      </c>
      <c r="C14" s="21" t="s">
        <v>40</v>
      </c>
      <c r="D14" s="22" t="s">
        <v>41</v>
      </c>
      <c r="E14" s="36">
        <v>35698</v>
      </c>
      <c r="F14" s="14">
        <v>10</v>
      </c>
      <c r="G14" s="14">
        <v>8</v>
      </c>
      <c r="H14" s="12">
        <v>7.5</v>
      </c>
      <c r="I14" s="12">
        <f t="shared" si="5"/>
        <v>7.75</v>
      </c>
      <c r="J14" s="12">
        <v>7.3</v>
      </c>
      <c r="K14" s="18">
        <f t="shared" si="0"/>
        <v>7.7</v>
      </c>
      <c r="L14" s="15" t="str">
        <f t="shared" si="1"/>
        <v>B</v>
      </c>
      <c r="M14" s="17">
        <f t="shared" si="2"/>
        <v>3</v>
      </c>
      <c r="N14" s="9" t="str">
        <f t="shared" si="3"/>
        <v>KHÁ</v>
      </c>
      <c r="O14" s="5" t="str">
        <f t="shared" si="4"/>
        <v>ĐẠT</v>
      </c>
    </row>
    <row r="15" spans="1:15" s="2" customFormat="1" ht="21.75" customHeight="1">
      <c r="A15" s="10">
        <v>6</v>
      </c>
      <c r="B15" s="20" t="s">
        <v>42</v>
      </c>
      <c r="C15" s="21" t="s">
        <v>43</v>
      </c>
      <c r="D15" s="22" t="s">
        <v>44</v>
      </c>
      <c r="E15" s="36">
        <v>35628</v>
      </c>
      <c r="F15" s="14">
        <v>0</v>
      </c>
      <c r="G15" s="14">
        <v>0</v>
      </c>
      <c r="H15" s="12">
        <v>0</v>
      </c>
      <c r="I15" s="12">
        <f t="shared" si="5"/>
        <v>0</v>
      </c>
      <c r="J15" s="12">
        <v>0</v>
      </c>
      <c r="K15" s="18">
        <f t="shared" si="0"/>
        <v>0</v>
      </c>
      <c r="L15" s="15" t="str">
        <f t="shared" si="1"/>
        <v>F</v>
      </c>
      <c r="M15" s="17">
        <f t="shared" si="2"/>
        <v>0</v>
      </c>
      <c r="N15" s="9" t="str">
        <f t="shared" si="3"/>
        <v>KÉM</v>
      </c>
      <c r="O15" s="5" t="str">
        <f t="shared" si="4"/>
        <v>KHÔNG ĐẠT</v>
      </c>
    </row>
    <row r="16" spans="1:15" s="2" customFormat="1" ht="21.75" customHeight="1">
      <c r="A16" s="10">
        <v>7</v>
      </c>
      <c r="B16" s="20" t="s">
        <v>45</v>
      </c>
      <c r="C16" s="21" t="s">
        <v>46</v>
      </c>
      <c r="D16" s="22" t="s">
        <v>47</v>
      </c>
      <c r="E16" s="36">
        <v>35737</v>
      </c>
      <c r="F16" s="14">
        <v>8</v>
      </c>
      <c r="G16" s="14">
        <v>7.5</v>
      </c>
      <c r="H16" s="12">
        <v>8</v>
      </c>
      <c r="I16" s="12">
        <f t="shared" si="5"/>
        <v>7.75</v>
      </c>
      <c r="J16" s="12">
        <v>8</v>
      </c>
      <c r="K16" s="18">
        <f t="shared" si="0"/>
        <v>8</v>
      </c>
      <c r="L16" s="15" t="str">
        <f t="shared" si="1"/>
        <v>B</v>
      </c>
      <c r="M16" s="17">
        <f t="shared" si="2"/>
        <v>3</v>
      </c>
      <c r="N16" s="9" t="str">
        <f t="shared" si="3"/>
        <v>KHÁ</v>
      </c>
      <c r="O16" s="5" t="str">
        <f t="shared" si="4"/>
        <v>ĐẠT</v>
      </c>
    </row>
    <row r="17" spans="2:14" ht="16.5">
      <c r="B17" s="4" t="s">
        <v>48</v>
      </c>
      <c r="K17" s="68"/>
      <c r="L17" s="68"/>
      <c r="M17" s="68"/>
      <c r="N17" s="68"/>
    </row>
    <row r="18" spans="2:14" ht="19.5" customHeight="1">
      <c r="B18" s="52" t="s">
        <v>20</v>
      </c>
      <c r="C18" s="52"/>
      <c r="D18" s="52"/>
      <c r="E18" s="52" t="s">
        <v>10</v>
      </c>
      <c r="F18" s="52"/>
      <c r="G18" s="52"/>
      <c r="H18" s="52" t="s">
        <v>11</v>
      </c>
      <c r="I18" s="52"/>
      <c r="J18" s="52"/>
      <c r="K18" s="19"/>
      <c r="L18" s="61" t="s">
        <v>21</v>
      </c>
      <c r="M18" s="61"/>
      <c r="N18" s="61"/>
    </row>
    <row r="19" ht="15.75">
      <c r="C19" s="3"/>
    </row>
    <row r="22" spans="2:14" ht="30.75" customHeight="1">
      <c r="B22" s="52" t="s">
        <v>52</v>
      </c>
      <c r="C22" s="52"/>
      <c r="D22" s="11"/>
      <c r="E22" s="52" t="s">
        <v>23</v>
      </c>
      <c r="F22" s="52"/>
      <c r="G22" s="52"/>
      <c r="H22" s="52" t="s">
        <v>22</v>
      </c>
      <c r="I22" s="52"/>
      <c r="J22" s="52"/>
      <c r="K22" s="11"/>
      <c r="L22" s="11" t="s">
        <v>24</v>
      </c>
      <c r="M22" s="11"/>
      <c r="N22" s="11"/>
    </row>
    <row r="23" ht="24.75" customHeight="1"/>
  </sheetData>
  <sheetProtection/>
  <mergeCells count="25">
    <mergeCell ref="B18:D18"/>
    <mergeCell ref="E18:G18"/>
    <mergeCell ref="L18:N18"/>
    <mergeCell ref="K17:N17"/>
    <mergeCell ref="B8:B9"/>
    <mergeCell ref="C8:D9"/>
    <mergeCell ref="E8:E9"/>
    <mergeCell ref="K8:M8"/>
    <mergeCell ref="E1:O1"/>
    <mergeCell ref="E2:O2"/>
    <mergeCell ref="E3:O3"/>
    <mergeCell ref="E4:O4"/>
    <mergeCell ref="F8:F9"/>
    <mergeCell ref="G8:I8"/>
    <mergeCell ref="J8:J9"/>
    <mergeCell ref="B22:C22"/>
    <mergeCell ref="E22:G22"/>
    <mergeCell ref="A1:D1"/>
    <mergeCell ref="A2:D2"/>
    <mergeCell ref="H22:J22"/>
    <mergeCell ref="H18:J18"/>
    <mergeCell ref="E5:N5"/>
    <mergeCell ref="E6:N6"/>
    <mergeCell ref="N8:O9"/>
    <mergeCell ref="A8:A9"/>
  </mergeCells>
  <printOptions/>
  <pageMargins left="0.44" right="0.3" top="0.51" bottom="0.31" header="0.27" footer="0.2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4.00390625" style="1" customWidth="1"/>
    <col min="4" max="4" width="7.140625" style="1" customWidth="1"/>
    <col min="5" max="5" width="11.0039062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5" ht="15.75">
      <c r="A1" s="53" t="s">
        <v>1</v>
      </c>
      <c r="B1" s="53"/>
      <c r="C1" s="53"/>
      <c r="D1" s="53"/>
      <c r="E1" s="52" t="s">
        <v>7</v>
      </c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9.5" customHeight="1">
      <c r="A2" s="54" t="s">
        <v>2</v>
      </c>
      <c r="B2" s="54"/>
      <c r="C2" s="54"/>
      <c r="D2" s="54"/>
      <c r="E2" s="52" t="s">
        <v>25</v>
      </c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5:15" ht="20.25" customHeight="1">
      <c r="E3" s="70" t="s">
        <v>26</v>
      </c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5:15" ht="18.75" customHeight="1">
      <c r="E4" s="52" t="s">
        <v>57</v>
      </c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5:14" ht="18.75" customHeight="1">
      <c r="E5" s="55" t="s">
        <v>71</v>
      </c>
      <c r="F5" s="55"/>
      <c r="G5" s="55"/>
      <c r="H5" s="55"/>
      <c r="I5" s="55"/>
      <c r="J5" s="55"/>
      <c r="K5" s="55"/>
      <c r="L5" s="55"/>
      <c r="M5" s="55"/>
      <c r="N5" s="55"/>
    </row>
    <row r="6" spans="5:14" ht="15.75" customHeight="1">
      <c r="E6" s="55" t="s">
        <v>72</v>
      </c>
      <c r="F6" s="55"/>
      <c r="G6" s="55"/>
      <c r="H6" s="55"/>
      <c r="I6" s="55"/>
      <c r="J6" s="55"/>
      <c r="K6" s="55"/>
      <c r="L6" s="55"/>
      <c r="M6" s="55"/>
      <c r="N6" s="55"/>
    </row>
    <row r="7" ht="10.5" customHeight="1"/>
    <row r="8" spans="1:15" s="7" customFormat="1" ht="37.5" customHeight="1">
      <c r="A8" s="60" t="s">
        <v>0</v>
      </c>
      <c r="B8" s="60" t="s">
        <v>3</v>
      </c>
      <c r="C8" s="60" t="s">
        <v>4</v>
      </c>
      <c r="D8" s="60"/>
      <c r="E8" s="69" t="s">
        <v>5</v>
      </c>
      <c r="F8" s="63" t="s">
        <v>12</v>
      </c>
      <c r="G8" s="65" t="s">
        <v>16</v>
      </c>
      <c r="H8" s="66"/>
      <c r="I8" s="67"/>
      <c r="J8" s="63" t="s">
        <v>17</v>
      </c>
      <c r="K8" s="65" t="s">
        <v>9</v>
      </c>
      <c r="L8" s="66"/>
      <c r="M8" s="67"/>
      <c r="N8" s="56" t="s">
        <v>15</v>
      </c>
      <c r="O8" s="57"/>
    </row>
    <row r="9" spans="1:15" s="7" customFormat="1" ht="38.25" customHeight="1">
      <c r="A9" s="60"/>
      <c r="B9" s="60"/>
      <c r="C9" s="60"/>
      <c r="D9" s="60"/>
      <c r="E9" s="60"/>
      <c r="F9" s="64"/>
      <c r="G9" s="16" t="s">
        <v>19</v>
      </c>
      <c r="H9" s="13" t="s">
        <v>55</v>
      </c>
      <c r="I9" s="6" t="s">
        <v>8</v>
      </c>
      <c r="J9" s="64"/>
      <c r="K9" s="6" t="s">
        <v>13</v>
      </c>
      <c r="L9" s="6" t="s">
        <v>6</v>
      </c>
      <c r="M9" s="6" t="s">
        <v>14</v>
      </c>
      <c r="N9" s="58"/>
      <c r="O9" s="59"/>
    </row>
    <row r="10" spans="1:15" s="42" customFormat="1" ht="21.75" customHeight="1">
      <c r="A10" s="24">
        <v>1</v>
      </c>
      <c r="B10" s="37" t="s">
        <v>33</v>
      </c>
      <c r="C10" s="38" t="s">
        <v>34</v>
      </c>
      <c r="D10" s="39" t="s">
        <v>35</v>
      </c>
      <c r="E10" s="40" t="s">
        <v>73</v>
      </c>
      <c r="F10" s="30">
        <v>8</v>
      </c>
      <c r="G10" s="31">
        <v>7</v>
      </c>
      <c r="H10" s="12"/>
      <c r="I10" s="12">
        <f>G10</f>
        <v>7</v>
      </c>
      <c r="J10" s="31">
        <v>6</v>
      </c>
      <c r="K10" s="18">
        <f>ROUND((J10*7+I10*2+F10)/10,1)</f>
        <v>6.4</v>
      </c>
      <c r="L10" s="31" t="str">
        <f>IF(K10&gt;=8.5,"A",IF(K10&gt;=7,"B",IF(K10&gt;=5.5,"C",IF(K10&gt;=4,"D",IF(AND(K10&lt;4,K10&gt;=0),"F",IF(AND(F10="",H10="",J10=""),"I",IF(OR(F10&lt;&gt;"",H10&lt;&gt;"",J10&lt;&gt;""),"X","R")))))))</f>
        <v>C</v>
      </c>
      <c r="M10" s="41">
        <f>IF(L10="A",4,IF(L10="B",3,IF(L10="C",2,IF(L10="D",1,0))))</f>
        <v>2</v>
      </c>
      <c r="N10" s="34" t="str">
        <f>IF(L10="A","GIỎI",IF(L10="B","KHÁ",IF(L10="C","TB",IF(L10="D","TB YẾU","KÉM"))))</f>
        <v>TB</v>
      </c>
      <c r="O10" s="25" t="str">
        <f>IF(OR(K10&lt;4,J10&lt;=2),"KHÔNG ĐẠT","ĐẠT")</f>
        <v>ĐẠT</v>
      </c>
    </row>
    <row r="11" spans="2:14" ht="16.5">
      <c r="B11" s="4" t="s">
        <v>51</v>
      </c>
      <c r="K11" s="68"/>
      <c r="L11" s="68"/>
      <c r="M11" s="68"/>
      <c r="N11" s="68"/>
    </row>
    <row r="12" spans="2:14" ht="19.5" customHeight="1">
      <c r="B12" s="52" t="s">
        <v>20</v>
      </c>
      <c r="C12" s="52"/>
      <c r="D12" s="52"/>
      <c r="E12" s="52" t="s">
        <v>10</v>
      </c>
      <c r="F12" s="52"/>
      <c r="G12" s="52"/>
      <c r="H12" s="52" t="s">
        <v>11</v>
      </c>
      <c r="I12" s="52"/>
      <c r="J12" s="52"/>
      <c r="K12" s="19"/>
      <c r="L12" s="61" t="s">
        <v>21</v>
      </c>
      <c r="M12" s="61"/>
      <c r="N12" s="61"/>
    </row>
    <row r="13" ht="15.75">
      <c r="C13" s="3"/>
    </row>
    <row r="16" spans="2:14" ht="30.75" customHeight="1">
      <c r="B16" s="52" t="s">
        <v>52</v>
      </c>
      <c r="C16" s="52"/>
      <c r="D16" s="11"/>
      <c r="E16" s="52" t="s">
        <v>23</v>
      </c>
      <c r="F16" s="52"/>
      <c r="G16" s="52"/>
      <c r="H16" s="52" t="s">
        <v>22</v>
      </c>
      <c r="I16" s="52"/>
      <c r="J16" s="52"/>
      <c r="K16" s="11"/>
      <c r="L16" s="11" t="s">
        <v>24</v>
      </c>
      <c r="M16" s="11"/>
      <c r="N16" s="11"/>
    </row>
  </sheetData>
  <sheetProtection/>
  <mergeCells count="25">
    <mergeCell ref="A1:D1"/>
    <mergeCell ref="E1:O1"/>
    <mergeCell ref="A2:D2"/>
    <mergeCell ref="E2:O2"/>
    <mergeCell ref="E3:O3"/>
    <mergeCell ref="E4:O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4.00390625" style="1" customWidth="1"/>
    <col min="4" max="4" width="4.8515625" style="1" customWidth="1"/>
    <col min="5" max="5" width="11.0039062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5" ht="15.75">
      <c r="A1" s="53" t="s">
        <v>1</v>
      </c>
      <c r="B1" s="53"/>
      <c r="C1" s="53"/>
      <c r="D1" s="53"/>
      <c r="E1" s="52" t="s">
        <v>7</v>
      </c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9.5" customHeight="1">
      <c r="A2" s="54" t="s">
        <v>2</v>
      </c>
      <c r="B2" s="54"/>
      <c r="C2" s="54"/>
      <c r="D2" s="54"/>
      <c r="E2" s="52" t="s">
        <v>25</v>
      </c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5:15" ht="20.25" customHeight="1">
      <c r="E3" s="70" t="s">
        <v>26</v>
      </c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5:15" ht="18.75" customHeight="1">
      <c r="E4" s="52" t="s">
        <v>57</v>
      </c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5:14" ht="18.75" customHeight="1">
      <c r="E5" s="55" t="s">
        <v>83</v>
      </c>
      <c r="F5" s="55"/>
      <c r="G5" s="55"/>
      <c r="H5" s="55"/>
      <c r="I5" s="55"/>
      <c r="J5" s="55"/>
      <c r="K5" s="55"/>
      <c r="L5" s="55"/>
      <c r="M5" s="55"/>
      <c r="N5" s="55"/>
    </row>
    <row r="6" spans="5:14" ht="15.75" customHeight="1">
      <c r="E6" s="55" t="s">
        <v>77</v>
      </c>
      <c r="F6" s="55"/>
      <c r="G6" s="55"/>
      <c r="H6" s="55"/>
      <c r="I6" s="55"/>
      <c r="J6" s="55"/>
      <c r="K6" s="55"/>
      <c r="L6" s="55"/>
      <c r="M6" s="55"/>
      <c r="N6" s="55"/>
    </row>
    <row r="7" ht="10.5" customHeight="1"/>
    <row r="8" spans="1:15" s="7" customFormat="1" ht="37.5" customHeight="1">
      <c r="A8" s="60" t="s">
        <v>0</v>
      </c>
      <c r="B8" s="60" t="s">
        <v>3</v>
      </c>
      <c r="C8" s="60" t="s">
        <v>4</v>
      </c>
      <c r="D8" s="60"/>
      <c r="E8" s="69" t="s">
        <v>5</v>
      </c>
      <c r="F8" s="63" t="s">
        <v>12</v>
      </c>
      <c r="G8" s="65" t="s">
        <v>49</v>
      </c>
      <c r="H8" s="66"/>
      <c r="I8" s="67"/>
      <c r="J8" s="63" t="s">
        <v>50</v>
      </c>
      <c r="K8" s="65" t="s">
        <v>9</v>
      </c>
      <c r="L8" s="66"/>
      <c r="M8" s="67"/>
      <c r="N8" s="56" t="s">
        <v>15</v>
      </c>
      <c r="O8" s="57"/>
    </row>
    <row r="9" spans="1:15" s="7" customFormat="1" ht="38.25" customHeight="1">
      <c r="A9" s="60"/>
      <c r="B9" s="60"/>
      <c r="C9" s="60"/>
      <c r="D9" s="60"/>
      <c r="E9" s="60"/>
      <c r="F9" s="64"/>
      <c r="G9" s="16" t="s">
        <v>19</v>
      </c>
      <c r="H9" s="13" t="s">
        <v>55</v>
      </c>
      <c r="I9" s="6" t="s">
        <v>8</v>
      </c>
      <c r="J9" s="64"/>
      <c r="K9" s="6" t="s">
        <v>13</v>
      </c>
      <c r="L9" s="6" t="s">
        <v>6</v>
      </c>
      <c r="M9" s="6" t="s">
        <v>14</v>
      </c>
      <c r="N9" s="58"/>
      <c r="O9" s="59"/>
    </row>
    <row r="10" spans="1:15" s="42" customFormat="1" ht="21.75" customHeight="1">
      <c r="A10" s="24">
        <v>1</v>
      </c>
      <c r="B10" s="37" t="s">
        <v>30</v>
      </c>
      <c r="C10" s="38" t="s">
        <v>31</v>
      </c>
      <c r="D10" s="39" t="s">
        <v>32</v>
      </c>
      <c r="E10" s="40">
        <v>35485</v>
      </c>
      <c r="F10" s="31">
        <v>9</v>
      </c>
      <c r="G10" s="31">
        <v>8</v>
      </c>
      <c r="H10" s="31">
        <v>9</v>
      </c>
      <c r="I10" s="12">
        <f>(H10*2+G10*2)/4</f>
        <v>8.5</v>
      </c>
      <c r="J10" s="31">
        <v>0</v>
      </c>
      <c r="K10" s="18">
        <f>ROUND((J10*5+I10*4+F10)/10,1)</f>
        <v>4.3</v>
      </c>
      <c r="L10" s="31" t="str">
        <f>IF(K10&gt;=8.5,"A",IF(K10&gt;=7,"B",IF(K10&gt;=5.5,"C",IF(K10&gt;=4,"D",IF(AND(K10&lt;4,K10&gt;=0),"F",IF(AND(F10="",H10="",J10=""),"I",IF(OR(F10&lt;&gt;"",H10&lt;&gt;"",J10&lt;&gt;""),"X","R")))))))</f>
        <v>D</v>
      </c>
      <c r="M10" s="41">
        <f>IF(L10="A",4,IF(L10="B",3,IF(L10="C",2,IF(L10="D",1,0))))</f>
        <v>1</v>
      </c>
      <c r="N10" s="34" t="str">
        <f>IF(L10="A","GIỎI",IF(L10="B","KHÁ",IF(L10="C","TB",IF(L10="D","TB YẾU","KÉM"))))</f>
        <v>TB YẾU</v>
      </c>
      <c r="O10" s="25" t="str">
        <f>IF(OR(K10&lt;4,J10&lt;=2),"KHÔNG ĐẠT","ĐẠT")</f>
        <v>KHÔNG ĐẠT</v>
      </c>
    </row>
    <row r="11" spans="2:14" ht="16.5">
      <c r="B11" s="4" t="s">
        <v>51</v>
      </c>
      <c r="K11" s="68"/>
      <c r="L11" s="68"/>
      <c r="M11" s="68"/>
      <c r="N11" s="68"/>
    </row>
    <row r="12" spans="2:14" ht="19.5" customHeight="1">
      <c r="B12" s="52" t="s">
        <v>20</v>
      </c>
      <c r="C12" s="52"/>
      <c r="D12" s="52"/>
      <c r="E12" s="52" t="s">
        <v>10</v>
      </c>
      <c r="F12" s="52"/>
      <c r="G12" s="52"/>
      <c r="H12" s="52" t="s">
        <v>11</v>
      </c>
      <c r="I12" s="52"/>
      <c r="J12" s="52"/>
      <c r="K12" s="19"/>
      <c r="L12" s="61" t="s">
        <v>21</v>
      </c>
      <c r="M12" s="61"/>
      <c r="N12" s="61"/>
    </row>
    <row r="13" ht="15.75">
      <c r="C13" s="3"/>
    </row>
    <row r="16" spans="2:14" ht="30.75" customHeight="1">
      <c r="B16" s="52" t="s">
        <v>52</v>
      </c>
      <c r="C16" s="52"/>
      <c r="D16" s="11"/>
      <c r="E16" s="52" t="s">
        <v>23</v>
      </c>
      <c r="F16" s="52"/>
      <c r="G16" s="52"/>
      <c r="H16" s="52" t="s">
        <v>22</v>
      </c>
      <c r="I16" s="52"/>
      <c r="J16" s="52"/>
      <c r="K16" s="11"/>
      <c r="L16" s="11" t="s">
        <v>24</v>
      </c>
      <c r="M16" s="11"/>
      <c r="N16" s="11"/>
    </row>
  </sheetData>
  <sheetProtection/>
  <mergeCells count="25">
    <mergeCell ref="A1:D1"/>
    <mergeCell ref="E1:O1"/>
    <mergeCell ref="A2:D2"/>
    <mergeCell ref="E2:O2"/>
    <mergeCell ref="E3:O3"/>
    <mergeCell ref="E4:O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</mergeCells>
  <printOptions/>
  <pageMargins left="0.21" right="0.34" top="0.75" bottom="0.75" header="0.3" footer="0.3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6.00390625" style="1" customWidth="1"/>
    <col min="4" max="4" width="7.140625" style="1" customWidth="1"/>
    <col min="5" max="5" width="11.421875" style="1" customWidth="1"/>
    <col min="6" max="6" width="12.421875" style="1" customWidth="1"/>
    <col min="7" max="7" width="8.7109375" style="1" customWidth="1"/>
    <col min="8" max="8" width="6.00390625" style="8" customWidth="1"/>
    <col min="9" max="9" width="7.7109375" style="8" customWidth="1"/>
    <col min="10" max="10" width="8.00390625" style="1" customWidth="1"/>
    <col min="11" max="11" width="16.28125" style="1" customWidth="1"/>
    <col min="12" max="16384" width="9.140625" style="1" customWidth="1"/>
  </cols>
  <sheetData>
    <row r="1" spans="1:11" ht="15.75">
      <c r="A1" s="53" t="s">
        <v>1</v>
      </c>
      <c r="B1" s="53"/>
      <c r="C1" s="53"/>
      <c r="D1" s="53"/>
      <c r="E1" s="52" t="s">
        <v>7</v>
      </c>
      <c r="F1" s="52"/>
      <c r="G1" s="52"/>
      <c r="H1" s="52"/>
      <c r="I1" s="52"/>
      <c r="J1" s="52"/>
      <c r="K1" s="52"/>
    </row>
    <row r="2" spans="1:11" ht="19.5" customHeight="1">
      <c r="A2" s="54" t="s">
        <v>2</v>
      </c>
      <c r="B2" s="54"/>
      <c r="C2" s="54"/>
      <c r="D2" s="54"/>
      <c r="E2" s="52" t="s">
        <v>25</v>
      </c>
      <c r="F2" s="52"/>
      <c r="G2" s="52"/>
      <c r="H2" s="52"/>
      <c r="I2" s="52"/>
      <c r="J2" s="52"/>
      <c r="K2" s="52"/>
    </row>
    <row r="3" spans="5:11" ht="20.25" customHeight="1">
      <c r="E3" s="70" t="s">
        <v>26</v>
      </c>
      <c r="F3" s="70"/>
      <c r="G3" s="70"/>
      <c r="H3" s="70"/>
      <c r="I3" s="70"/>
      <c r="J3" s="70"/>
      <c r="K3" s="70"/>
    </row>
    <row r="4" spans="5:11" ht="18.75" customHeight="1">
      <c r="E4" s="52" t="s">
        <v>57</v>
      </c>
      <c r="F4" s="52"/>
      <c r="G4" s="52"/>
      <c r="H4" s="52"/>
      <c r="I4" s="52"/>
      <c r="J4" s="52"/>
      <c r="K4" s="52"/>
    </row>
    <row r="5" spans="5:10" ht="18.75" customHeight="1">
      <c r="E5" s="55" t="s">
        <v>79</v>
      </c>
      <c r="F5" s="55"/>
      <c r="G5" s="55"/>
      <c r="H5" s="55"/>
      <c r="I5" s="55"/>
      <c r="J5" s="55"/>
    </row>
    <row r="6" spans="5:10" ht="15.75" customHeight="1">
      <c r="E6" s="55" t="s">
        <v>80</v>
      </c>
      <c r="F6" s="55"/>
      <c r="G6" s="55"/>
      <c r="H6" s="55"/>
      <c r="I6" s="55"/>
      <c r="J6" s="55"/>
    </row>
    <row r="7" ht="10.5" customHeight="1"/>
    <row r="8" spans="1:11" s="7" customFormat="1" ht="37.5" customHeight="1">
      <c r="A8" s="60" t="s">
        <v>0</v>
      </c>
      <c r="B8" s="60" t="s">
        <v>3</v>
      </c>
      <c r="C8" s="60" t="s">
        <v>4</v>
      </c>
      <c r="D8" s="60"/>
      <c r="E8" s="69" t="s">
        <v>5</v>
      </c>
      <c r="F8" s="63" t="s">
        <v>81</v>
      </c>
      <c r="G8" s="65" t="s">
        <v>9</v>
      </c>
      <c r="H8" s="66"/>
      <c r="I8" s="67"/>
      <c r="J8" s="56" t="s">
        <v>15</v>
      </c>
      <c r="K8" s="57"/>
    </row>
    <row r="9" spans="1:11" s="7" customFormat="1" ht="38.25" customHeight="1">
      <c r="A9" s="60"/>
      <c r="B9" s="60"/>
      <c r="C9" s="60"/>
      <c r="D9" s="60"/>
      <c r="E9" s="60"/>
      <c r="F9" s="64"/>
      <c r="G9" s="6" t="s">
        <v>13</v>
      </c>
      <c r="H9" s="6" t="s">
        <v>6</v>
      </c>
      <c r="I9" s="6" t="s">
        <v>14</v>
      </c>
      <c r="J9" s="58"/>
      <c r="K9" s="59"/>
    </row>
    <row r="10" spans="1:11" s="42" customFormat="1" ht="21.75" customHeight="1">
      <c r="A10" s="24">
        <v>1</v>
      </c>
      <c r="B10" s="37" t="s">
        <v>30</v>
      </c>
      <c r="C10" s="38" t="s">
        <v>31</v>
      </c>
      <c r="D10" s="39" t="s">
        <v>32</v>
      </c>
      <c r="E10" s="40">
        <v>35485</v>
      </c>
      <c r="F10" s="12">
        <v>9</v>
      </c>
      <c r="G10" s="18">
        <f>F10</f>
        <v>9</v>
      </c>
      <c r="H10" s="31" t="str">
        <f>IF(G10&gt;=8.5,"A",IF(G10&gt;=7,"B",IF(G10&gt;=5.5,"C",IF(G10&gt;=4,"D",IF(AND(G10&lt;4,G10&gt;=0),"F",IF(AND(#REF!="",#REF!="",#REF!=""),"I",IF(OR(#REF!&lt;&gt;"",#REF!&lt;&gt;"",#REF!&lt;&gt;""),"X","R")))))))</f>
        <v>A</v>
      </c>
      <c r="I10" s="41">
        <f>IF(H10="A",4,IF(H10="B",3,IF(H10="C",2,IF(H10="D",1,0))))</f>
        <v>4</v>
      </c>
      <c r="J10" s="34" t="str">
        <f>IF(H10="A","GIỎI",IF(H10="B","KHÁ",IF(H10="C","TB",IF(H10="D","TB YẾU","KÉM"))))</f>
        <v>GIỎI</v>
      </c>
      <c r="K10" s="5" t="str">
        <f>IF(OR(G10&lt;4,G10&lt;=2),"KHÔNG ĐẠT","ĐẠT")</f>
        <v>ĐẠT</v>
      </c>
    </row>
    <row r="11" spans="2:10" ht="16.5">
      <c r="B11" s="4" t="s">
        <v>51</v>
      </c>
      <c r="G11" s="68"/>
      <c r="H11" s="68"/>
      <c r="I11" s="68"/>
      <c r="J11" s="68"/>
    </row>
    <row r="12" spans="2:11" ht="19.5" customHeight="1">
      <c r="B12" s="52" t="s">
        <v>20</v>
      </c>
      <c r="C12" s="52"/>
      <c r="D12" s="52"/>
      <c r="E12" s="52" t="s">
        <v>10</v>
      </c>
      <c r="F12" s="52"/>
      <c r="G12" s="52" t="s">
        <v>11</v>
      </c>
      <c r="H12" s="52"/>
      <c r="I12" s="52"/>
      <c r="J12" s="61" t="s">
        <v>21</v>
      </c>
      <c r="K12" s="61"/>
    </row>
    <row r="13" ht="15.75">
      <c r="C13" s="3"/>
    </row>
    <row r="16" spans="2:11" ht="30.75" customHeight="1">
      <c r="B16" s="52" t="s">
        <v>52</v>
      </c>
      <c r="C16" s="52"/>
      <c r="D16" s="11"/>
      <c r="E16" s="52" t="s">
        <v>23</v>
      </c>
      <c r="F16" s="52"/>
      <c r="G16" s="52" t="s">
        <v>22</v>
      </c>
      <c r="H16" s="52"/>
      <c r="I16" s="52"/>
      <c r="J16" s="52" t="s">
        <v>24</v>
      </c>
      <c r="K16" s="52"/>
    </row>
  </sheetData>
  <sheetProtection/>
  <mergeCells count="24">
    <mergeCell ref="G11:J11"/>
    <mergeCell ref="B12:D12"/>
    <mergeCell ref="E12:F12"/>
    <mergeCell ref="G12:I12"/>
    <mergeCell ref="J12:K12"/>
    <mergeCell ref="B16:C16"/>
    <mergeCell ref="E16:F16"/>
    <mergeCell ref="G16:I16"/>
    <mergeCell ref="J16:K16"/>
    <mergeCell ref="E5:J5"/>
    <mergeCell ref="E6:J6"/>
    <mergeCell ref="A8:A9"/>
    <mergeCell ref="B8:B9"/>
    <mergeCell ref="C8:D9"/>
    <mergeCell ref="E8:E9"/>
    <mergeCell ref="F8:F9"/>
    <mergeCell ref="G8:I8"/>
    <mergeCell ref="J8:K9"/>
    <mergeCell ref="A1:D1"/>
    <mergeCell ref="E1:K1"/>
    <mergeCell ref="A2:D2"/>
    <mergeCell ref="E2:K2"/>
    <mergeCell ref="E3:K3"/>
    <mergeCell ref="E4:K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4.00390625" style="1" customWidth="1"/>
    <col min="4" max="4" width="4.8515625" style="1" customWidth="1"/>
    <col min="5" max="5" width="11.0039062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5" ht="15.75">
      <c r="A1" s="53" t="s">
        <v>1</v>
      </c>
      <c r="B1" s="53"/>
      <c r="C1" s="53"/>
      <c r="D1" s="53"/>
      <c r="E1" s="52" t="s">
        <v>7</v>
      </c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9.5" customHeight="1">
      <c r="A2" s="54" t="s">
        <v>2</v>
      </c>
      <c r="B2" s="54"/>
      <c r="C2" s="54"/>
      <c r="D2" s="54"/>
      <c r="E2" s="52" t="s">
        <v>25</v>
      </c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5:15" ht="20.25" customHeight="1">
      <c r="E3" s="70" t="s">
        <v>26</v>
      </c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5:15" ht="18.75" customHeight="1">
      <c r="E4" s="52" t="s">
        <v>92</v>
      </c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5:14" ht="18.75" customHeight="1">
      <c r="E5" s="55" t="s">
        <v>83</v>
      </c>
      <c r="F5" s="55"/>
      <c r="G5" s="55"/>
      <c r="H5" s="55"/>
      <c r="I5" s="55"/>
      <c r="J5" s="55"/>
      <c r="K5" s="55"/>
      <c r="L5" s="55"/>
      <c r="M5" s="55"/>
      <c r="N5" s="55"/>
    </row>
    <row r="6" spans="5:14" ht="15.75" customHeight="1">
      <c r="E6" s="55" t="s">
        <v>77</v>
      </c>
      <c r="F6" s="55"/>
      <c r="G6" s="55"/>
      <c r="H6" s="55"/>
      <c r="I6" s="55"/>
      <c r="J6" s="55"/>
      <c r="K6" s="55"/>
      <c r="L6" s="55"/>
      <c r="M6" s="55"/>
      <c r="N6" s="55"/>
    </row>
    <row r="7" ht="10.5" customHeight="1"/>
    <row r="8" spans="1:15" s="7" customFormat="1" ht="37.5" customHeight="1">
      <c r="A8" s="60" t="s">
        <v>0</v>
      </c>
      <c r="B8" s="60" t="s">
        <v>3</v>
      </c>
      <c r="C8" s="60" t="s">
        <v>4</v>
      </c>
      <c r="D8" s="60"/>
      <c r="E8" s="69" t="s">
        <v>5</v>
      </c>
      <c r="F8" s="63" t="s">
        <v>12</v>
      </c>
      <c r="G8" s="65" t="s">
        <v>49</v>
      </c>
      <c r="H8" s="66"/>
      <c r="I8" s="67"/>
      <c r="J8" s="63" t="s">
        <v>50</v>
      </c>
      <c r="K8" s="65" t="s">
        <v>9</v>
      </c>
      <c r="L8" s="66"/>
      <c r="M8" s="67"/>
      <c r="N8" s="56" t="s">
        <v>15</v>
      </c>
      <c r="O8" s="57"/>
    </row>
    <row r="9" spans="1:15" s="7" customFormat="1" ht="38.25" customHeight="1">
      <c r="A9" s="60"/>
      <c r="B9" s="60"/>
      <c r="C9" s="60"/>
      <c r="D9" s="60"/>
      <c r="E9" s="60"/>
      <c r="F9" s="64"/>
      <c r="G9" s="16" t="s">
        <v>19</v>
      </c>
      <c r="H9" s="13" t="s">
        <v>55</v>
      </c>
      <c r="I9" s="6" t="s">
        <v>8</v>
      </c>
      <c r="J9" s="64"/>
      <c r="K9" s="6" t="s">
        <v>13</v>
      </c>
      <c r="L9" s="6" t="s">
        <v>6</v>
      </c>
      <c r="M9" s="6" t="s">
        <v>14</v>
      </c>
      <c r="N9" s="58"/>
      <c r="O9" s="59"/>
    </row>
    <row r="10" spans="1:15" s="42" customFormat="1" ht="21.75" customHeight="1">
      <c r="A10" s="24">
        <v>1</v>
      </c>
      <c r="B10" s="37" t="s">
        <v>30</v>
      </c>
      <c r="C10" s="38" t="s">
        <v>31</v>
      </c>
      <c r="D10" s="39" t="s">
        <v>32</v>
      </c>
      <c r="E10" s="40">
        <v>35485</v>
      </c>
      <c r="F10" s="31">
        <v>9</v>
      </c>
      <c r="G10" s="31">
        <v>8</v>
      </c>
      <c r="H10" s="31">
        <v>9</v>
      </c>
      <c r="I10" s="12">
        <f>(H10*2+G10*2)/4</f>
        <v>8.5</v>
      </c>
      <c r="J10" s="31">
        <v>8</v>
      </c>
      <c r="K10" s="18">
        <f>ROUND((J10*5+I10*4+F10)/10,1)</f>
        <v>8.3</v>
      </c>
      <c r="L10" s="31" t="str">
        <f>IF(K10&gt;=8.5,"A",IF(K10&gt;=7,"B",IF(K10&gt;=5.5,"C",IF(K10&gt;=4,"D",IF(AND(K10&lt;4,K10&gt;=0),"F",IF(AND(F10="",H10="",J10=""),"I",IF(OR(F10&lt;&gt;"",H10&lt;&gt;"",J10&lt;&gt;""),"X","R")))))))</f>
        <v>B</v>
      </c>
      <c r="M10" s="41">
        <f>IF(L10="A",4,IF(L10="B",3,IF(L10="C",2,IF(L10="D",1,0))))</f>
        <v>3</v>
      </c>
      <c r="N10" s="34" t="str">
        <f>IF(L10="A","GIỎI",IF(L10="B","KHÁ",IF(L10="C","TB",IF(L10="D","TB YẾU","KÉM"))))</f>
        <v>KHÁ</v>
      </c>
      <c r="O10" s="25" t="str">
        <f>IF(OR(K10&lt;4,J10&lt;=2),"KHÔNG ĐẠT","ĐẠT")</f>
        <v>ĐẠT</v>
      </c>
    </row>
    <row r="11" spans="2:14" ht="16.5">
      <c r="B11" s="4" t="s">
        <v>51</v>
      </c>
      <c r="K11" s="68"/>
      <c r="L11" s="68"/>
      <c r="M11" s="68"/>
      <c r="N11" s="68"/>
    </row>
    <row r="12" spans="2:14" ht="19.5" customHeight="1">
      <c r="B12" s="52" t="s">
        <v>20</v>
      </c>
      <c r="C12" s="52"/>
      <c r="D12" s="52"/>
      <c r="E12" s="52" t="s">
        <v>10</v>
      </c>
      <c r="F12" s="52"/>
      <c r="G12" s="52"/>
      <c r="H12" s="52" t="s">
        <v>11</v>
      </c>
      <c r="I12" s="52"/>
      <c r="J12" s="52"/>
      <c r="K12" s="19"/>
      <c r="L12" s="61" t="s">
        <v>21</v>
      </c>
      <c r="M12" s="61"/>
      <c r="N12" s="61"/>
    </row>
    <row r="13" ht="15.75">
      <c r="C13" s="3"/>
    </row>
    <row r="16" spans="2:14" ht="30.75" customHeight="1">
      <c r="B16" s="52" t="s">
        <v>52</v>
      </c>
      <c r="C16" s="52"/>
      <c r="D16" s="11"/>
      <c r="E16" s="52" t="s">
        <v>23</v>
      </c>
      <c r="F16" s="52"/>
      <c r="G16" s="52"/>
      <c r="H16" s="52" t="s">
        <v>22</v>
      </c>
      <c r="I16" s="52"/>
      <c r="J16" s="52"/>
      <c r="K16" s="11"/>
      <c r="L16" s="11" t="s">
        <v>24</v>
      </c>
      <c r="M16" s="11"/>
      <c r="N16" s="11"/>
    </row>
  </sheetData>
  <sheetProtection/>
  <mergeCells count="25">
    <mergeCell ref="A1:D1"/>
    <mergeCell ref="E1:O1"/>
    <mergeCell ref="A2:D2"/>
    <mergeCell ref="E2:O2"/>
    <mergeCell ref="E3:O3"/>
    <mergeCell ref="E4:O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</mergeCells>
  <printOptions/>
  <pageMargins left="0.3" right="0.1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3.28125" style="1" customWidth="1"/>
    <col min="4" max="4" width="7.140625" style="1" customWidth="1"/>
    <col min="5" max="5" width="11.42187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5" ht="15.75">
      <c r="A1" s="53" t="s">
        <v>1</v>
      </c>
      <c r="B1" s="53"/>
      <c r="C1" s="53"/>
      <c r="D1" s="53"/>
      <c r="E1" s="52" t="s">
        <v>7</v>
      </c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9.5" customHeight="1">
      <c r="A2" s="54" t="s">
        <v>2</v>
      </c>
      <c r="B2" s="54"/>
      <c r="C2" s="54"/>
      <c r="D2" s="54"/>
      <c r="E2" s="52" t="s">
        <v>25</v>
      </c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5:15" ht="20.25" customHeight="1">
      <c r="E3" s="70" t="s">
        <v>26</v>
      </c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5:15" ht="18.75" customHeight="1">
      <c r="E4" s="52" t="s">
        <v>57</v>
      </c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5:14" ht="18.75" customHeight="1">
      <c r="E5" s="55" t="s">
        <v>60</v>
      </c>
      <c r="F5" s="55"/>
      <c r="G5" s="55"/>
      <c r="H5" s="55"/>
      <c r="I5" s="55"/>
      <c r="J5" s="55"/>
      <c r="K5" s="55"/>
      <c r="L5" s="55"/>
      <c r="M5" s="55"/>
      <c r="N5" s="55"/>
    </row>
    <row r="6" spans="5:14" ht="15.75" customHeight="1">
      <c r="E6" s="55" t="s">
        <v>61</v>
      </c>
      <c r="F6" s="55"/>
      <c r="G6" s="55"/>
      <c r="H6" s="55"/>
      <c r="I6" s="55"/>
      <c r="J6" s="55"/>
      <c r="K6" s="55"/>
      <c r="L6" s="55"/>
      <c r="M6" s="55"/>
      <c r="N6" s="55"/>
    </row>
    <row r="7" ht="10.5" customHeight="1"/>
    <row r="8" spans="1:15" s="7" customFormat="1" ht="37.5" customHeight="1">
      <c r="A8" s="60" t="s">
        <v>0</v>
      </c>
      <c r="B8" s="60" t="s">
        <v>3</v>
      </c>
      <c r="C8" s="60" t="s">
        <v>4</v>
      </c>
      <c r="D8" s="60"/>
      <c r="E8" s="69" t="s">
        <v>5</v>
      </c>
      <c r="F8" s="63" t="s">
        <v>12</v>
      </c>
      <c r="G8" s="65" t="s">
        <v>49</v>
      </c>
      <c r="H8" s="66"/>
      <c r="I8" s="67"/>
      <c r="J8" s="63" t="s">
        <v>50</v>
      </c>
      <c r="K8" s="65" t="s">
        <v>9</v>
      </c>
      <c r="L8" s="66"/>
      <c r="M8" s="67"/>
      <c r="N8" s="56" t="s">
        <v>15</v>
      </c>
      <c r="O8" s="57"/>
    </row>
    <row r="9" spans="1:15" s="7" customFormat="1" ht="38.25" customHeight="1">
      <c r="A9" s="60"/>
      <c r="B9" s="60"/>
      <c r="C9" s="60"/>
      <c r="D9" s="60"/>
      <c r="E9" s="60"/>
      <c r="F9" s="64"/>
      <c r="G9" s="16" t="s">
        <v>19</v>
      </c>
      <c r="H9" s="13" t="s">
        <v>62</v>
      </c>
      <c r="I9" s="6" t="s">
        <v>8</v>
      </c>
      <c r="J9" s="64"/>
      <c r="K9" s="6" t="s">
        <v>13</v>
      </c>
      <c r="L9" s="6" t="s">
        <v>6</v>
      </c>
      <c r="M9" s="6" t="s">
        <v>14</v>
      </c>
      <c r="N9" s="58"/>
      <c r="O9" s="59"/>
    </row>
    <row r="10" spans="1:15" s="2" customFormat="1" ht="21.75" customHeight="1">
      <c r="A10" s="10">
        <v>1</v>
      </c>
      <c r="B10" s="20" t="s">
        <v>27</v>
      </c>
      <c r="C10" s="21" t="s">
        <v>28</v>
      </c>
      <c r="D10" s="22" t="s">
        <v>29</v>
      </c>
      <c r="E10" s="23">
        <v>35207</v>
      </c>
      <c r="F10" s="14">
        <v>10</v>
      </c>
      <c r="G10" s="12">
        <v>8</v>
      </c>
      <c r="H10" s="12">
        <v>6.5</v>
      </c>
      <c r="I10" s="12">
        <f>(H10*3+G10)/4</f>
        <v>6.875</v>
      </c>
      <c r="J10" s="12">
        <v>8.3</v>
      </c>
      <c r="K10" s="18">
        <f>ROUND((J10*5+I10*4+F10)/10,1)</f>
        <v>7.9</v>
      </c>
      <c r="L10" s="15" t="str">
        <f aca="true" t="shared" si="0" ref="L10:L16">IF(K10&gt;=8.5,"A",IF(K10&gt;=7,"B",IF(K10&gt;=5.5,"C",IF(K10&gt;=4,"D",IF(AND(K10&lt;4,K10&gt;=0),"F",IF(AND(F10="",I10="",J10=""),"I",IF(OR(F10&lt;&gt;"",I10&lt;&gt;"",J10&lt;&gt;""),"X","R")))))))</f>
        <v>B</v>
      </c>
      <c r="M10" s="17">
        <f aca="true" t="shared" si="1" ref="M10:M16">IF(L10="A",4,IF(L10="B",3,IF(L10="C",2,IF(L10="D",1,0))))</f>
        <v>3</v>
      </c>
      <c r="N10" s="9" t="str">
        <f aca="true" t="shared" si="2" ref="N10:N16">IF(L10="A","GIỎI",IF(L10="B","KHÁ",IF(L10="C","TB",IF(L10="D","TB YẾU","KÉM"))))</f>
        <v>KHÁ</v>
      </c>
      <c r="O10" s="5" t="str">
        <f aca="true" t="shared" si="3" ref="O10:O16">IF(OR(K10&lt;4,J10&lt;=2),"KHÔNG ĐẠT","ĐẠT")</f>
        <v>ĐẠT</v>
      </c>
    </row>
    <row r="11" spans="1:15" s="35" customFormat="1" ht="21.75" customHeight="1">
      <c r="A11" s="24">
        <v>2</v>
      </c>
      <c r="B11" s="26" t="s">
        <v>30</v>
      </c>
      <c r="C11" s="27" t="s">
        <v>31</v>
      </c>
      <c r="D11" s="28" t="s">
        <v>32</v>
      </c>
      <c r="E11" s="29">
        <v>35485</v>
      </c>
      <c r="F11" s="14">
        <v>10</v>
      </c>
      <c r="G11" s="12">
        <v>8</v>
      </c>
      <c r="H11" s="31">
        <v>8.5</v>
      </c>
      <c r="I11" s="12">
        <f aca="true" t="shared" si="4" ref="I11:I16">(H11*3+G11)/4</f>
        <v>8.375</v>
      </c>
      <c r="J11" s="31">
        <v>7.7</v>
      </c>
      <c r="K11" s="18">
        <f aca="true" t="shared" si="5" ref="K11:K16">ROUND((J11*5+I11*4+F11)/10,1)</f>
        <v>8.2</v>
      </c>
      <c r="L11" s="32" t="str">
        <f t="shared" si="0"/>
        <v>B</v>
      </c>
      <c r="M11" s="33">
        <f t="shared" si="1"/>
        <v>3</v>
      </c>
      <c r="N11" s="34" t="str">
        <f t="shared" si="2"/>
        <v>KHÁ</v>
      </c>
      <c r="O11" s="25" t="str">
        <f t="shared" si="3"/>
        <v>ĐẠT</v>
      </c>
    </row>
    <row r="12" spans="1:15" s="2" customFormat="1" ht="21.75" customHeight="1">
      <c r="A12" s="10">
        <v>3</v>
      </c>
      <c r="B12" s="20" t="s">
        <v>33</v>
      </c>
      <c r="C12" s="21" t="s">
        <v>34</v>
      </c>
      <c r="D12" s="22" t="s">
        <v>35</v>
      </c>
      <c r="E12" s="23">
        <v>35533</v>
      </c>
      <c r="F12" s="14">
        <v>8</v>
      </c>
      <c r="G12" s="12">
        <v>9</v>
      </c>
      <c r="H12" s="12">
        <v>5.5</v>
      </c>
      <c r="I12" s="12">
        <f t="shared" si="4"/>
        <v>6.375</v>
      </c>
      <c r="J12" s="12">
        <v>8.7</v>
      </c>
      <c r="K12" s="18">
        <f t="shared" si="5"/>
        <v>7.7</v>
      </c>
      <c r="L12" s="15" t="str">
        <f t="shared" si="0"/>
        <v>B</v>
      </c>
      <c r="M12" s="17">
        <f t="shared" si="1"/>
        <v>3</v>
      </c>
      <c r="N12" s="9" t="str">
        <f t="shared" si="2"/>
        <v>KHÁ</v>
      </c>
      <c r="O12" s="5" t="str">
        <f t="shared" si="3"/>
        <v>ĐẠT</v>
      </c>
    </row>
    <row r="13" spans="1:15" s="2" customFormat="1" ht="21.75" customHeight="1">
      <c r="A13" s="10">
        <v>4</v>
      </c>
      <c r="B13" s="20" t="s">
        <v>36</v>
      </c>
      <c r="C13" s="21" t="s">
        <v>37</v>
      </c>
      <c r="D13" s="22" t="s">
        <v>38</v>
      </c>
      <c r="E13" s="23">
        <v>35107</v>
      </c>
      <c r="F13" s="14">
        <v>10</v>
      </c>
      <c r="G13" s="12">
        <v>9</v>
      </c>
      <c r="H13" s="12">
        <v>6.5</v>
      </c>
      <c r="I13" s="12">
        <f t="shared" si="4"/>
        <v>7.125</v>
      </c>
      <c r="J13" s="12">
        <v>7</v>
      </c>
      <c r="K13" s="18">
        <f t="shared" si="5"/>
        <v>7.4</v>
      </c>
      <c r="L13" s="15" t="str">
        <f t="shared" si="0"/>
        <v>B</v>
      </c>
      <c r="M13" s="17">
        <f t="shared" si="1"/>
        <v>3</v>
      </c>
      <c r="N13" s="9" t="str">
        <f t="shared" si="2"/>
        <v>KHÁ</v>
      </c>
      <c r="O13" s="5" t="str">
        <f t="shared" si="3"/>
        <v>ĐẠT</v>
      </c>
    </row>
    <row r="14" spans="1:15" s="2" customFormat="1" ht="21.75" customHeight="1">
      <c r="A14" s="10">
        <v>5</v>
      </c>
      <c r="B14" s="20" t="s">
        <v>39</v>
      </c>
      <c r="C14" s="21" t="s">
        <v>40</v>
      </c>
      <c r="D14" s="22" t="s">
        <v>41</v>
      </c>
      <c r="E14" s="23">
        <v>35698</v>
      </c>
      <c r="F14" s="14">
        <v>10</v>
      </c>
      <c r="G14" s="12">
        <v>9</v>
      </c>
      <c r="H14" s="12">
        <v>7</v>
      </c>
      <c r="I14" s="12">
        <f t="shared" si="4"/>
        <v>7.5</v>
      </c>
      <c r="J14" s="12">
        <v>8</v>
      </c>
      <c r="K14" s="18">
        <f t="shared" si="5"/>
        <v>8</v>
      </c>
      <c r="L14" s="15" t="str">
        <f t="shared" si="0"/>
        <v>B</v>
      </c>
      <c r="M14" s="17">
        <f t="shared" si="1"/>
        <v>3</v>
      </c>
      <c r="N14" s="9" t="str">
        <f t="shared" si="2"/>
        <v>KHÁ</v>
      </c>
      <c r="O14" s="5" t="str">
        <f t="shared" si="3"/>
        <v>ĐẠT</v>
      </c>
    </row>
    <row r="15" spans="1:15" s="2" customFormat="1" ht="21.75" customHeight="1">
      <c r="A15" s="10">
        <v>6</v>
      </c>
      <c r="B15" s="20" t="s">
        <v>42</v>
      </c>
      <c r="C15" s="21" t="s">
        <v>43</v>
      </c>
      <c r="D15" s="22" t="s">
        <v>44</v>
      </c>
      <c r="E15" s="23">
        <v>35628</v>
      </c>
      <c r="F15" s="14">
        <v>0</v>
      </c>
      <c r="G15" s="12">
        <v>0</v>
      </c>
      <c r="H15" s="12">
        <v>0</v>
      </c>
      <c r="I15" s="12">
        <f t="shared" si="4"/>
        <v>0</v>
      </c>
      <c r="J15" s="12">
        <v>0</v>
      </c>
      <c r="K15" s="18">
        <f t="shared" si="5"/>
        <v>0</v>
      </c>
      <c r="L15" s="15" t="str">
        <f t="shared" si="0"/>
        <v>F</v>
      </c>
      <c r="M15" s="17">
        <f t="shared" si="1"/>
        <v>0</v>
      </c>
      <c r="N15" s="9" t="str">
        <f t="shared" si="2"/>
        <v>KÉM</v>
      </c>
      <c r="O15" s="5" t="str">
        <f t="shared" si="3"/>
        <v>KHÔNG ĐẠT</v>
      </c>
    </row>
    <row r="16" spans="1:15" s="2" customFormat="1" ht="21.75" customHeight="1">
      <c r="A16" s="10">
        <v>7</v>
      </c>
      <c r="B16" s="20" t="s">
        <v>45</v>
      </c>
      <c r="C16" s="21" t="s">
        <v>46</v>
      </c>
      <c r="D16" s="22" t="s">
        <v>47</v>
      </c>
      <c r="E16" s="23">
        <v>35737</v>
      </c>
      <c r="F16" s="14">
        <v>9</v>
      </c>
      <c r="G16" s="12">
        <v>9</v>
      </c>
      <c r="H16" s="12">
        <v>6.5</v>
      </c>
      <c r="I16" s="12">
        <f t="shared" si="4"/>
        <v>7.125</v>
      </c>
      <c r="J16" s="12">
        <v>8.7</v>
      </c>
      <c r="K16" s="18">
        <f t="shared" si="5"/>
        <v>8.1</v>
      </c>
      <c r="L16" s="15" t="str">
        <f t="shared" si="0"/>
        <v>B</v>
      </c>
      <c r="M16" s="17">
        <f t="shared" si="1"/>
        <v>3</v>
      </c>
      <c r="N16" s="9" t="str">
        <f t="shared" si="2"/>
        <v>KHÁ</v>
      </c>
      <c r="O16" s="5" t="str">
        <f t="shared" si="3"/>
        <v>ĐẠT</v>
      </c>
    </row>
    <row r="17" spans="2:14" ht="16.5">
      <c r="B17" s="4" t="s">
        <v>48</v>
      </c>
      <c r="K17" s="68"/>
      <c r="L17" s="68"/>
      <c r="M17" s="68"/>
      <c r="N17" s="68"/>
    </row>
    <row r="18" spans="2:14" ht="19.5" customHeight="1">
      <c r="B18" s="52" t="s">
        <v>20</v>
      </c>
      <c r="C18" s="52"/>
      <c r="D18" s="52"/>
      <c r="E18" s="52" t="s">
        <v>10</v>
      </c>
      <c r="F18" s="52"/>
      <c r="G18" s="52"/>
      <c r="H18" s="52" t="s">
        <v>11</v>
      </c>
      <c r="I18" s="52"/>
      <c r="J18" s="52"/>
      <c r="K18" s="19"/>
      <c r="L18" s="61" t="s">
        <v>21</v>
      </c>
      <c r="M18" s="61"/>
      <c r="N18" s="61"/>
    </row>
    <row r="19" ht="15.75">
      <c r="C19" s="3"/>
    </row>
    <row r="22" spans="2:14" ht="30.75" customHeight="1">
      <c r="B22" s="52" t="s">
        <v>53</v>
      </c>
      <c r="C22" s="52"/>
      <c r="D22" s="11"/>
      <c r="E22" s="52" t="s">
        <v>23</v>
      </c>
      <c r="F22" s="52"/>
      <c r="G22" s="52"/>
      <c r="H22" s="52" t="s">
        <v>22</v>
      </c>
      <c r="I22" s="52"/>
      <c r="J22" s="52"/>
      <c r="K22" s="11"/>
      <c r="L22" s="11" t="s">
        <v>24</v>
      </c>
      <c r="M22" s="11"/>
      <c r="N22" s="11"/>
    </row>
  </sheetData>
  <sheetProtection/>
  <mergeCells count="25">
    <mergeCell ref="A1:D1"/>
    <mergeCell ref="A2:D2"/>
    <mergeCell ref="B22:C22"/>
    <mergeCell ref="B18:D18"/>
    <mergeCell ref="H18:J18"/>
    <mergeCell ref="H22:J22"/>
    <mergeCell ref="E18:G18"/>
    <mergeCell ref="E22:G22"/>
    <mergeCell ref="A8:A9"/>
    <mergeCell ref="B8:B9"/>
    <mergeCell ref="C8:D9"/>
    <mergeCell ref="E8:E9"/>
    <mergeCell ref="F8:F9"/>
    <mergeCell ref="G8:I8"/>
    <mergeCell ref="K8:M8"/>
    <mergeCell ref="J8:J9"/>
    <mergeCell ref="N8:O9"/>
    <mergeCell ref="K17:N17"/>
    <mergeCell ref="L18:N18"/>
    <mergeCell ref="E1:O1"/>
    <mergeCell ref="E2:O2"/>
    <mergeCell ref="E3:O3"/>
    <mergeCell ref="E4:O4"/>
    <mergeCell ref="E5:N5"/>
    <mergeCell ref="E6:N6"/>
  </mergeCells>
  <printOptions/>
  <pageMargins left="0.33" right="0.1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6.00390625" style="1" customWidth="1"/>
    <col min="4" max="4" width="7.140625" style="1" customWidth="1"/>
    <col min="5" max="5" width="11.421875" style="1" customWidth="1"/>
    <col min="6" max="7" width="12.421875" style="1" customWidth="1"/>
    <col min="8" max="8" width="8.7109375" style="1" customWidth="1"/>
    <col min="9" max="9" width="6.00390625" style="8" customWidth="1"/>
    <col min="10" max="10" width="7.7109375" style="8" customWidth="1"/>
    <col min="11" max="11" width="8.00390625" style="1" customWidth="1"/>
    <col min="12" max="12" width="16.28125" style="1" customWidth="1"/>
    <col min="13" max="16384" width="9.140625" style="1" customWidth="1"/>
  </cols>
  <sheetData>
    <row r="1" spans="1:12" ht="15.75">
      <c r="A1" s="53" t="s">
        <v>1</v>
      </c>
      <c r="B1" s="53"/>
      <c r="C1" s="53"/>
      <c r="D1" s="53"/>
      <c r="E1" s="52" t="s">
        <v>7</v>
      </c>
      <c r="F1" s="52"/>
      <c r="G1" s="52"/>
      <c r="H1" s="52"/>
      <c r="I1" s="52"/>
      <c r="J1" s="52"/>
      <c r="K1" s="52"/>
      <c r="L1" s="52"/>
    </row>
    <row r="2" spans="1:12" ht="19.5" customHeight="1">
      <c r="A2" s="54" t="s">
        <v>2</v>
      </c>
      <c r="B2" s="54"/>
      <c r="C2" s="54"/>
      <c r="D2" s="54"/>
      <c r="E2" s="52" t="s">
        <v>25</v>
      </c>
      <c r="F2" s="52"/>
      <c r="G2" s="52"/>
      <c r="H2" s="52"/>
      <c r="I2" s="52"/>
      <c r="J2" s="52"/>
      <c r="K2" s="52"/>
      <c r="L2" s="52"/>
    </row>
    <row r="3" spans="5:12" ht="20.25" customHeight="1">
      <c r="E3" s="70" t="s">
        <v>26</v>
      </c>
      <c r="F3" s="70"/>
      <c r="G3" s="70"/>
      <c r="H3" s="70"/>
      <c r="I3" s="70"/>
      <c r="J3" s="70"/>
      <c r="K3" s="70"/>
      <c r="L3" s="70"/>
    </row>
    <row r="4" spans="5:12" ht="18.75" customHeight="1">
      <c r="E4" s="52" t="s">
        <v>57</v>
      </c>
      <c r="F4" s="52"/>
      <c r="G4" s="52"/>
      <c r="H4" s="52"/>
      <c r="I4" s="52"/>
      <c r="J4" s="52"/>
      <c r="K4" s="52"/>
      <c r="L4" s="52"/>
    </row>
    <row r="5" spans="5:11" ht="18.75" customHeight="1">
      <c r="E5" s="55" t="s">
        <v>69</v>
      </c>
      <c r="F5" s="55"/>
      <c r="G5" s="55"/>
      <c r="H5" s="55"/>
      <c r="I5" s="55"/>
      <c r="J5" s="55"/>
      <c r="K5" s="55"/>
    </row>
    <row r="6" spans="5:11" ht="15.75" customHeight="1">
      <c r="E6" s="55" t="s">
        <v>70</v>
      </c>
      <c r="F6" s="55"/>
      <c r="G6" s="55"/>
      <c r="H6" s="55"/>
      <c r="I6" s="55"/>
      <c r="J6" s="55"/>
      <c r="K6" s="55"/>
    </row>
    <row r="7" ht="10.5" customHeight="1"/>
    <row r="8" spans="1:12" s="7" customFormat="1" ht="37.5" customHeight="1">
      <c r="A8" s="60" t="s">
        <v>0</v>
      </c>
      <c r="B8" s="60" t="s">
        <v>3</v>
      </c>
      <c r="C8" s="60" t="s">
        <v>4</v>
      </c>
      <c r="D8" s="60"/>
      <c r="E8" s="69" t="s">
        <v>5</v>
      </c>
      <c r="F8" s="63" t="s">
        <v>54</v>
      </c>
      <c r="G8" s="63" t="s">
        <v>56</v>
      </c>
      <c r="H8" s="65" t="s">
        <v>9</v>
      </c>
      <c r="I8" s="66"/>
      <c r="J8" s="67"/>
      <c r="K8" s="56" t="s">
        <v>15</v>
      </c>
      <c r="L8" s="57"/>
    </row>
    <row r="9" spans="1:12" s="7" customFormat="1" ht="38.25" customHeight="1">
      <c r="A9" s="60"/>
      <c r="B9" s="60"/>
      <c r="C9" s="60"/>
      <c r="D9" s="60"/>
      <c r="E9" s="60"/>
      <c r="F9" s="64"/>
      <c r="G9" s="64"/>
      <c r="H9" s="6" t="s">
        <v>13</v>
      </c>
      <c r="I9" s="6" t="s">
        <v>6</v>
      </c>
      <c r="J9" s="6" t="s">
        <v>14</v>
      </c>
      <c r="K9" s="58"/>
      <c r="L9" s="59"/>
    </row>
    <row r="10" spans="1:12" s="2" customFormat="1" ht="21.75" customHeight="1">
      <c r="A10" s="10">
        <v>1</v>
      </c>
      <c r="B10" s="20" t="s">
        <v>27</v>
      </c>
      <c r="C10" s="21" t="s">
        <v>28</v>
      </c>
      <c r="D10" s="22" t="s">
        <v>29</v>
      </c>
      <c r="E10" s="23">
        <v>35207</v>
      </c>
      <c r="F10" s="14">
        <v>8</v>
      </c>
      <c r="G10" s="12">
        <v>8</v>
      </c>
      <c r="H10" s="18">
        <f>ROUND((G10*7+F10*3)/10,1)</f>
        <v>8</v>
      </c>
      <c r="I10" s="15" t="str">
        <f>IF(H10&gt;=8.5,"A",IF(H10&gt;=7,"B",IF(H10&gt;=5.5,"C",IF(H10&gt;=4,"D",IF(AND(H10&lt;4,H10&gt;=0),"F",IF(AND(F10="",#REF!="",#REF!=""),"I",IF(OR(F10&lt;&gt;"",#REF!&lt;&gt;"",#REF!&lt;&gt;""),"X","R")))))))</f>
        <v>B</v>
      </c>
      <c r="J10" s="17">
        <f aca="true" t="shared" si="0" ref="J10:J16">IF(I10="A",4,IF(I10="B",3,IF(I10="C",2,IF(I10="D",1,0))))</f>
        <v>3</v>
      </c>
      <c r="K10" s="9" t="str">
        <f aca="true" t="shared" si="1" ref="K10:K16">IF(I10="A","GIỎI",IF(I10="B","KHÁ",IF(I10="C","TB",IF(I10="D","TB YẾU","KÉM"))))</f>
        <v>KHÁ</v>
      </c>
      <c r="L10" s="5" t="str">
        <f>IF(OR(H10&lt;4,H10&lt;=2),"KHÔNG ĐẠT","ĐẠT")</f>
        <v>ĐẠT</v>
      </c>
    </row>
    <row r="11" spans="1:12" s="35" customFormat="1" ht="21.75" customHeight="1">
      <c r="A11" s="24">
        <v>2</v>
      </c>
      <c r="B11" s="26" t="s">
        <v>30</v>
      </c>
      <c r="C11" s="27" t="s">
        <v>31</v>
      </c>
      <c r="D11" s="28" t="s">
        <v>32</v>
      </c>
      <c r="E11" s="29">
        <v>35485</v>
      </c>
      <c r="F11" s="14">
        <v>8.5</v>
      </c>
      <c r="G11" s="12">
        <v>8.5</v>
      </c>
      <c r="H11" s="18">
        <f aca="true" t="shared" si="2" ref="H11:H16">ROUND((G11*7+F11*3)/10,1)</f>
        <v>8.5</v>
      </c>
      <c r="I11" s="32" t="str">
        <f>IF(H11&gt;=8.5,"A",IF(H11&gt;=7,"B",IF(H11&gt;=5.5,"C",IF(H11&gt;=4,"D",IF(AND(H11&lt;4,H11&gt;=0),"F",IF(AND(F11="",#REF!="",#REF!=""),"I",IF(OR(F11&lt;&gt;"",#REF!&lt;&gt;"",#REF!&lt;&gt;""),"X","R")))))))</f>
        <v>A</v>
      </c>
      <c r="J11" s="33">
        <f t="shared" si="0"/>
        <v>4</v>
      </c>
      <c r="K11" s="34" t="str">
        <f t="shared" si="1"/>
        <v>GIỎI</v>
      </c>
      <c r="L11" s="5" t="str">
        <f aca="true" t="shared" si="3" ref="L11:L16">IF(OR(H11&lt;4,H11&lt;=2),"KHÔNG ĐẠT","ĐẠT")</f>
        <v>ĐẠT</v>
      </c>
    </row>
    <row r="12" spans="1:12" s="2" customFormat="1" ht="21.75" customHeight="1">
      <c r="A12" s="10">
        <v>3</v>
      </c>
      <c r="B12" s="20" t="s">
        <v>33</v>
      </c>
      <c r="C12" s="21" t="s">
        <v>34</v>
      </c>
      <c r="D12" s="22" t="s">
        <v>35</v>
      </c>
      <c r="E12" s="23">
        <v>35533</v>
      </c>
      <c r="F12" s="14">
        <v>7.5</v>
      </c>
      <c r="G12" s="12">
        <v>7.5</v>
      </c>
      <c r="H12" s="18">
        <f t="shared" si="2"/>
        <v>7.5</v>
      </c>
      <c r="I12" s="15" t="str">
        <f>IF(H12&gt;=8.5,"A",IF(H12&gt;=7,"B",IF(H12&gt;=5.5,"C",IF(H12&gt;=4,"D",IF(AND(H12&lt;4,H12&gt;=0),"F",IF(AND(F12="",#REF!="",#REF!=""),"I",IF(OR(F12&lt;&gt;"",#REF!&lt;&gt;"",#REF!&lt;&gt;""),"X","R")))))))</f>
        <v>B</v>
      </c>
      <c r="J12" s="17">
        <f t="shared" si="0"/>
        <v>3</v>
      </c>
      <c r="K12" s="9" t="str">
        <f t="shared" si="1"/>
        <v>KHÁ</v>
      </c>
      <c r="L12" s="5" t="str">
        <f t="shared" si="3"/>
        <v>ĐẠT</v>
      </c>
    </row>
    <row r="13" spans="1:12" s="2" customFormat="1" ht="21.75" customHeight="1">
      <c r="A13" s="10">
        <v>4</v>
      </c>
      <c r="B13" s="20" t="s">
        <v>36</v>
      </c>
      <c r="C13" s="21" t="s">
        <v>37</v>
      </c>
      <c r="D13" s="22" t="s">
        <v>38</v>
      </c>
      <c r="E13" s="23">
        <v>35107</v>
      </c>
      <c r="F13" s="14">
        <v>8</v>
      </c>
      <c r="G13" s="12">
        <v>8</v>
      </c>
      <c r="H13" s="18">
        <f t="shared" si="2"/>
        <v>8</v>
      </c>
      <c r="I13" s="15" t="str">
        <f>IF(H13&gt;=8.5,"A",IF(H13&gt;=7,"B",IF(H13&gt;=5.5,"C",IF(H13&gt;=4,"D",IF(AND(H13&lt;4,H13&gt;=0),"F",IF(AND(F13="",#REF!="",#REF!=""),"I",IF(OR(F13&lt;&gt;"",#REF!&lt;&gt;"",#REF!&lt;&gt;""),"X","R")))))))</f>
        <v>B</v>
      </c>
      <c r="J13" s="17">
        <f t="shared" si="0"/>
        <v>3</v>
      </c>
      <c r="K13" s="9" t="str">
        <f t="shared" si="1"/>
        <v>KHÁ</v>
      </c>
      <c r="L13" s="5" t="str">
        <f t="shared" si="3"/>
        <v>ĐẠT</v>
      </c>
    </row>
    <row r="14" spans="1:12" s="2" customFormat="1" ht="21.75" customHeight="1">
      <c r="A14" s="10">
        <v>5</v>
      </c>
      <c r="B14" s="20" t="s">
        <v>39</v>
      </c>
      <c r="C14" s="21" t="s">
        <v>40</v>
      </c>
      <c r="D14" s="22" t="s">
        <v>41</v>
      </c>
      <c r="E14" s="23">
        <v>35698</v>
      </c>
      <c r="F14" s="14">
        <v>9</v>
      </c>
      <c r="G14" s="12">
        <v>9</v>
      </c>
      <c r="H14" s="18">
        <f t="shared" si="2"/>
        <v>9</v>
      </c>
      <c r="I14" s="15" t="str">
        <f>IF(H14&gt;=8.5,"A",IF(H14&gt;=7,"B",IF(H14&gt;=5.5,"C",IF(H14&gt;=4,"D",IF(AND(H14&lt;4,H14&gt;=0),"F",IF(AND(F14="",#REF!="",#REF!=""),"I",IF(OR(F14&lt;&gt;"",#REF!&lt;&gt;"",#REF!&lt;&gt;""),"X","R")))))))</f>
        <v>A</v>
      </c>
      <c r="J14" s="17">
        <f t="shared" si="0"/>
        <v>4</v>
      </c>
      <c r="K14" s="9" t="str">
        <f t="shared" si="1"/>
        <v>GIỎI</v>
      </c>
      <c r="L14" s="5" t="str">
        <f t="shared" si="3"/>
        <v>ĐẠT</v>
      </c>
    </row>
    <row r="15" spans="1:12" s="2" customFormat="1" ht="21.75" customHeight="1">
      <c r="A15" s="10">
        <v>6</v>
      </c>
      <c r="B15" s="20" t="s">
        <v>42</v>
      </c>
      <c r="C15" s="21" t="s">
        <v>43</v>
      </c>
      <c r="D15" s="22" t="s">
        <v>44</v>
      </c>
      <c r="E15" s="23">
        <v>35628</v>
      </c>
      <c r="F15" s="14">
        <v>0</v>
      </c>
      <c r="G15" s="12">
        <v>0</v>
      </c>
      <c r="H15" s="18">
        <f t="shared" si="2"/>
        <v>0</v>
      </c>
      <c r="I15" s="15" t="str">
        <f>IF(H15&gt;=8.5,"A",IF(H15&gt;=7,"B",IF(H15&gt;=5.5,"C",IF(H15&gt;=4,"D",IF(AND(H15&lt;4,H15&gt;=0),"F",IF(AND(F15="",#REF!="",#REF!=""),"I",IF(OR(F15&lt;&gt;"",#REF!&lt;&gt;"",#REF!&lt;&gt;""),"X","R")))))))</f>
        <v>F</v>
      </c>
      <c r="J15" s="17">
        <f t="shared" si="0"/>
        <v>0</v>
      </c>
      <c r="K15" s="9" t="str">
        <f t="shared" si="1"/>
        <v>KÉM</v>
      </c>
      <c r="L15" s="5" t="str">
        <f t="shared" si="3"/>
        <v>KHÔNG ĐẠT</v>
      </c>
    </row>
    <row r="16" spans="1:12" s="2" customFormat="1" ht="21.75" customHeight="1">
      <c r="A16" s="10">
        <v>7</v>
      </c>
      <c r="B16" s="20" t="s">
        <v>45</v>
      </c>
      <c r="C16" s="21" t="s">
        <v>46</v>
      </c>
      <c r="D16" s="22" t="s">
        <v>47</v>
      </c>
      <c r="E16" s="23">
        <v>35737</v>
      </c>
      <c r="F16" s="14">
        <v>8</v>
      </c>
      <c r="G16" s="12">
        <v>8</v>
      </c>
      <c r="H16" s="18">
        <f t="shared" si="2"/>
        <v>8</v>
      </c>
      <c r="I16" s="15" t="str">
        <f>IF(H16&gt;=8.5,"A",IF(H16&gt;=7,"B",IF(H16&gt;=5.5,"C",IF(H16&gt;=4,"D",IF(AND(H16&lt;4,H16&gt;=0),"F",IF(AND(F16="",#REF!="",#REF!=""),"I",IF(OR(F16&lt;&gt;"",#REF!&lt;&gt;"",#REF!&lt;&gt;""),"X","R")))))))</f>
        <v>B</v>
      </c>
      <c r="J16" s="17">
        <f t="shared" si="0"/>
        <v>3</v>
      </c>
      <c r="K16" s="9" t="str">
        <f t="shared" si="1"/>
        <v>KHÁ</v>
      </c>
      <c r="L16" s="5" t="str">
        <f t="shared" si="3"/>
        <v>ĐẠT</v>
      </c>
    </row>
    <row r="17" spans="2:11" ht="16.5">
      <c r="B17" s="4" t="s">
        <v>48</v>
      </c>
      <c r="H17" s="68"/>
      <c r="I17" s="68"/>
      <c r="J17" s="68"/>
      <c r="K17" s="68"/>
    </row>
    <row r="18" spans="2:12" ht="19.5" customHeight="1">
      <c r="B18" s="52" t="s">
        <v>20</v>
      </c>
      <c r="C18" s="52"/>
      <c r="D18" s="52"/>
      <c r="E18" s="52" t="s">
        <v>10</v>
      </c>
      <c r="F18" s="52"/>
      <c r="G18" s="52"/>
      <c r="H18" s="52" t="s">
        <v>11</v>
      </c>
      <c r="I18" s="52"/>
      <c r="J18" s="52"/>
      <c r="K18" s="61" t="s">
        <v>21</v>
      </c>
      <c r="L18" s="61"/>
    </row>
    <row r="19" ht="15.75">
      <c r="C19" s="3"/>
    </row>
    <row r="22" spans="2:12" ht="30.75" customHeight="1">
      <c r="B22" s="52" t="s">
        <v>52</v>
      </c>
      <c r="C22" s="52"/>
      <c r="D22" s="11"/>
      <c r="E22" s="52" t="s">
        <v>23</v>
      </c>
      <c r="F22" s="52"/>
      <c r="G22" s="52"/>
      <c r="H22" s="52" t="s">
        <v>22</v>
      </c>
      <c r="I22" s="52"/>
      <c r="J22" s="52"/>
      <c r="K22" s="52" t="s">
        <v>24</v>
      </c>
      <c r="L22" s="52"/>
    </row>
  </sheetData>
  <sheetProtection/>
  <mergeCells count="25">
    <mergeCell ref="H22:J22"/>
    <mergeCell ref="K22:L22"/>
    <mergeCell ref="B22:C22"/>
    <mergeCell ref="E22:G22"/>
    <mergeCell ref="K8:L9"/>
    <mergeCell ref="H17:K17"/>
    <mergeCell ref="B18:D18"/>
    <mergeCell ref="E18:G18"/>
    <mergeCell ref="G8:G9"/>
    <mergeCell ref="H18:J18"/>
    <mergeCell ref="K18:L18"/>
    <mergeCell ref="E5:K5"/>
    <mergeCell ref="E6:K6"/>
    <mergeCell ref="A8:A9"/>
    <mergeCell ref="B8:B9"/>
    <mergeCell ref="C8:D9"/>
    <mergeCell ref="E8:E9"/>
    <mergeCell ref="F8:F9"/>
    <mergeCell ref="H8:J8"/>
    <mergeCell ref="A1:D1"/>
    <mergeCell ref="E1:L1"/>
    <mergeCell ref="A2:D2"/>
    <mergeCell ref="E2:L2"/>
    <mergeCell ref="E3:L3"/>
    <mergeCell ref="E4:L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V12" sqref="V12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3.57421875" style="1" customWidth="1"/>
    <col min="4" max="4" width="7.140625" style="1" customWidth="1"/>
    <col min="5" max="5" width="11.42187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6.28125" style="1" customWidth="1"/>
    <col min="15" max="15" width="13.421875" style="1" customWidth="1"/>
    <col min="16" max="16384" width="9.140625" style="1" customWidth="1"/>
  </cols>
  <sheetData>
    <row r="1" spans="1:15" ht="15.75">
      <c r="A1" s="53" t="s">
        <v>1</v>
      </c>
      <c r="B1" s="53"/>
      <c r="C1" s="53"/>
      <c r="D1" s="53"/>
      <c r="E1" s="52" t="s">
        <v>7</v>
      </c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9.5" customHeight="1">
      <c r="A2" s="54" t="s">
        <v>2</v>
      </c>
      <c r="B2" s="54"/>
      <c r="C2" s="54"/>
      <c r="D2" s="54"/>
      <c r="E2" s="52" t="s">
        <v>25</v>
      </c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5:15" ht="20.25" customHeight="1">
      <c r="E3" s="70" t="s">
        <v>26</v>
      </c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5:15" ht="18.75" customHeight="1">
      <c r="E4" s="52" t="s">
        <v>57</v>
      </c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5:14" ht="18.75" customHeight="1">
      <c r="E5" s="55" t="s">
        <v>78</v>
      </c>
      <c r="F5" s="55"/>
      <c r="G5" s="55"/>
      <c r="H5" s="55"/>
      <c r="I5" s="55"/>
      <c r="J5" s="55"/>
      <c r="K5" s="55"/>
      <c r="L5" s="55"/>
      <c r="M5" s="55"/>
      <c r="N5" s="55"/>
    </row>
    <row r="6" spans="5:14" ht="15.75" customHeight="1">
      <c r="E6" s="55" t="s">
        <v>77</v>
      </c>
      <c r="F6" s="55"/>
      <c r="G6" s="55"/>
      <c r="H6" s="55"/>
      <c r="I6" s="55"/>
      <c r="J6" s="55"/>
      <c r="K6" s="55"/>
      <c r="L6" s="55"/>
      <c r="M6" s="55"/>
      <c r="N6" s="55"/>
    </row>
    <row r="7" ht="10.5" customHeight="1"/>
    <row r="8" spans="1:15" s="7" customFormat="1" ht="37.5" customHeight="1">
      <c r="A8" s="60" t="s">
        <v>0</v>
      </c>
      <c r="B8" s="60" t="s">
        <v>3</v>
      </c>
      <c r="C8" s="60" t="s">
        <v>4</v>
      </c>
      <c r="D8" s="60"/>
      <c r="E8" s="69" t="s">
        <v>5</v>
      </c>
      <c r="F8" s="63" t="s">
        <v>12</v>
      </c>
      <c r="G8" s="65" t="s">
        <v>49</v>
      </c>
      <c r="H8" s="66"/>
      <c r="I8" s="67"/>
      <c r="J8" s="63" t="s">
        <v>50</v>
      </c>
      <c r="K8" s="65" t="s">
        <v>9</v>
      </c>
      <c r="L8" s="66"/>
      <c r="M8" s="67"/>
      <c r="N8" s="56" t="s">
        <v>15</v>
      </c>
      <c r="O8" s="57"/>
    </row>
    <row r="9" spans="1:15" s="7" customFormat="1" ht="38.25" customHeight="1">
      <c r="A9" s="60"/>
      <c r="B9" s="60"/>
      <c r="C9" s="60"/>
      <c r="D9" s="60"/>
      <c r="E9" s="60"/>
      <c r="F9" s="64"/>
      <c r="G9" s="16" t="s">
        <v>19</v>
      </c>
      <c r="H9" s="13" t="s">
        <v>75</v>
      </c>
      <c r="I9" s="6" t="s">
        <v>8</v>
      </c>
      <c r="J9" s="64"/>
      <c r="K9" s="6" t="s">
        <v>13</v>
      </c>
      <c r="L9" s="6" t="s">
        <v>6</v>
      </c>
      <c r="M9" s="6" t="s">
        <v>14</v>
      </c>
      <c r="N9" s="58"/>
      <c r="O9" s="59"/>
    </row>
    <row r="10" spans="1:15" s="2" customFormat="1" ht="21.75" customHeight="1">
      <c r="A10" s="10">
        <v>1</v>
      </c>
      <c r="B10" s="20" t="s">
        <v>27</v>
      </c>
      <c r="C10" s="21" t="s">
        <v>28</v>
      </c>
      <c r="D10" s="22" t="s">
        <v>29</v>
      </c>
      <c r="E10" s="23">
        <v>35207</v>
      </c>
      <c r="F10" s="43">
        <v>8</v>
      </c>
      <c r="G10" s="43">
        <v>8</v>
      </c>
      <c r="H10" s="43">
        <v>8</v>
      </c>
      <c r="I10" s="12">
        <f>(H10*2+G10*2)/4</f>
        <v>8</v>
      </c>
      <c r="J10" s="12">
        <v>6</v>
      </c>
      <c r="K10" s="18">
        <f>ROUND((J10*5+I10*4+F10)/10,1)</f>
        <v>7</v>
      </c>
      <c r="L10" s="15" t="str">
        <f aca="true" t="shared" si="0" ref="L10:L16">IF(K10&gt;=8.5,"A",IF(K10&gt;=7,"B",IF(K10&gt;=5.5,"C",IF(K10&gt;=4,"D",IF(AND(K10&lt;4,K10&gt;=0),"F",IF(AND(F10="",I10="",J10=""),"I",IF(OR(F10&lt;&gt;"",I10&lt;&gt;"",J10&lt;&gt;""),"X","R")))))))</f>
        <v>B</v>
      </c>
      <c r="M10" s="17">
        <f aca="true" t="shared" si="1" ref="M10:M16">IF(L10="A",4,IF(L10="B",3,IF(L10="C",2,IF(L10="D",1,0))))</f>
        <v>3</v>
      </c>
      <c r="N10" s="9" t="str">
        <f aca="true" t="shared" si="2" ref="N10:N16">IF(L10="A","GIỎI",IF(L10="B","KHÁ",IF(L10="C","TB",IF(L10="D","TB YẾU","KÉM"))))</f>
        <v>KHÁ</v>
      </c>
      <c r="O10" s="5" t="str">
        <f aca="true" t="shared" si="3" ref="O10:O16">IF(OR(K10&lt;4,J10&lt;=2),"KHÔNG ĐẠT","ĐẠT")</f>
        <v>ĐẠT</v>
      </c>
    </row>
    <row r="11" spans="1:15" s="35" customFormat="1" ht="21.75" customHeight="1">
      <c r="A11" s="24">
        <v>2</v>
      </c>
      <c r="B11" s="26" t="s">
        <v>30</v>
      </c>
      <c r="C11" s="27" t="s">
        <v>31</v>
      </c>
      <c r="D11" s="28" t="s">
        <v>32</v>
      </c>
      <c r="E11" s="29">
        <v>35485</v>
      </c>
      <c r="F11" s="44">
        <v>9</v>
      </c>
      <c r="G11" s="44">
        <v>8</v>
      </c>
      <c r="H11" s="44">
        <v>8</v>
      </c>
      <c r="I11" s="12">
        <f aca="true" t="shared" si="4" ref="I11:I16">(H11*2+G11*2)/4</f>
        <v>8</v>
      </c>
      <c r="J11" s="31">
        <v>5.5</v>
      </c>
      <c r="K11" s="18">
        <f aca="true" t="shared" si="5" ref="K11:K16">ROUND((J11*5+I11*4+F11)/10,1)</f>
        <v>6.9</v>
      </c>
      <c r="L11" s="32" t="str">
        <f t="shared" si="0"/>
        <v>C</v>
      </c>
      <c r="M11" s="33">
        <f t="shared" si="1"/>
        <v>2</v>
      </c>
      <c r="N11" s="34" t="str">
        <f t="shared" si="2"/>
        <v>TB</v>
      </c>
      <c r="O11" s="25" t="str">
        <f t="shared" si="3"/>
        <v>ĐẠT</v>
      </c>
    </row>
    <row r="12" spans="1:15" s="2" customFormat="1" ht="21.75" customHeight="1">
      <c r="A12" s="10">
        <v>3</v>
      </c>
      <c r="B12" s="20" t="s">
        <v>33</v>
      </c>
      <c r="C12" s="21" t="s">
        <v>34</v>
      </c>
      <c r="D12" s="22" t="s">
        <v>35</v>
      </c>
      <c r="E12" s="23">
        <v>35533</v>
      </c>
      <c r="F12" s="43">
        <v>8</v>
      </c>
      <c r="G12" s="43">
        <v>7</v>
      </c>
      <c r="H12" s="43">
        <v>8</v>
      </c>
      <c r="I12" s="12">
        <f t="shared" si="4"/>
        <v>7.5</v>
      </c>
      <c r="J12" s="12">
        <v>8</v>
      </c>
      <c r="K12" s="18">
        <f t="shared" si="5"/>
        <v>7.8</v>
      </c>
      <c r="L12" s="15" t="str">
        <f t="shared" si="0"/>
        <v>B</v>
      </c>
      <c r="M12" s="17">
        <f t="shared" si="1"/>
        <v>3</v>
      </c>
      <c r="N12" s="9" t="str">
        <f t="shared" si="2"/>
        <v>KHÁ</v>
      </c>
      <c r="O12" s="5" t="str">
        <f t="shared" si="3"/>
        <v>ĐẠT</v>
      </c>
    </row>
    <row r="13" spans="1:15" s="2" customFormat="1" ht="21.75" customHeight="1">
      <c r="A13" s="10">
        <v>4</v>
      </c>
      <c r="B13" s="20" t="s">
        <v>36</v>
      </c>
      <c r="C13" s="21" t="s">
        <v>37</v>
      </c>
      <c r="D13" s="22" t="s">
        <v>38</v>
      </c>
      <c r="E13" s="23">
        <v>35107</v>
      </c>
      <c r="F13" s="43">
        <v>9</v>
      </c>
      <c r="G13" s="43">
        <v>8</v>
      </c>
      <c r="H13" s="43">
        <v>8</v>
      </c>
      <c r="I13" s="12">
        <f t="shared" si="4"/>
        <v>8</v>
      </c>
      <c r="J13" s="12">
        <v>7</v>
      </c>
      <c r="K13" s="18">
        <f t="shared" si="5"/>
        <v>7.6</v>
      </c>
      <c r="L13" s="15" t="str">
        <f t="shared" si="0"/>
        <v>B</v>
      </c>
      <c r="M13" s="17">
        <f t="shared" si="1"/>
        <v>3</v>
      </c>
      <c r="N13" s="9" t="str">
        <f t="shared" si="2"/>
        <v>KHÁ</v>
      </c>
      <c r="O13" s="5" t="str">
        <f t="shared" si="3"/>
        <v>ĐẠT</v>
      </c>
    </row>
    <row r="14" spans="1:15" s="2" customFormat="1" ht="21.75" customHeight="1">
      <c r="A14" s="10">
        <v>5</v>
      </c>
      <c r="B14" s="20" t="s">
        <v>39</v>
      </c>
      <c r="C14" s="21" t="s">
        <v>40</v>
      </c>
      <c r="D14" s="22" t="s">
        <v>41</v>
      </c>
      <c r="E14" s="23">
        <v>35698</v>
      </c>
      <c r="F14" s="43">
        <v>10</v>
      </c>
      <c r="G14" s="43">
        <v>9</v>
      </c>
      <c r="H14" s="43">
        <v>9</v>
      </c>
      <c r="I14" s="12">
        <f t="shared" si="4"/>
        <v>9</v>
      </c>
      <c r="J14" s="12">
        <v>9</v>
      </c>
      <c r="K14" s="18">
        <f t="shared" si="5"/>
        <v>9.1</v>
      </c>
      <c r="L14" s="15" t="str">
        <f t="shared" si="0"/>
        <v>A</v>
      </c>
      <c r="M14" s="17">
        <f t="shared" si="1"/>
        <v>4</v>
      </c>
      <c r="N14" s="9" t="str">
        <f t="shared" si="2"/>
        <v>GIỎI</v>
      </c>
      <c r="O14" s="5" t="str">
        <f t="shared" si="3"/>
        <v>ĐẠT</v>
      </c>
    </row>
    <row r="15" spans="1:15" s="2" customFormat="1" ht="21.75" customHeight="1">
      <c r="A15" s="10">
        <v>6</v>
      </c>
      <c r="B15" s="20" t="s">
        <v>42</v>
      </c>
      <c r="C15" s="21" t="s">
        <v>43</v>
      </c>
      <c r="D15" s="22" t="s">
        <v>44</v>
      </c>
      <c r="E15" s="23">
        <v>35628</v>
      </c>
      <c r="F15" s="14">
        <v>0</v>
      </c>
      <c r="G15" s="12">
        <v>0</v>
      </c>
      <c r="H15" s="12">
        <v>0</v>
      </c>
      <c r="I15" s="12">
        <f t="shared" si="4"/>
        <v>0</v>
      </c>
      <c r="J15" s="12">
        <v>0</v>
      </c>
      <c r="K15" s="18">
        <f t="shared" si="5"/>
        <v>0</v>
      </c>
      <c r="L15" s="15" t="str">
        <f t="shared" si="0"/>
        <v>F</v>
      </c>
      <c r="M15" s="17">
        <f t="shared" si="1"/>
        <v>0</v>
      </c>
      <c r="N15" s="9" t="str">
        <f t="shared" si="2"/>
        <v>KÉM</v>
      </c>
      <c r="O15" s="5" t="str">
        <f t="shared" si="3"/>
        <v>KHÔNG ĐẠT</v>
      </c>
    </row>
    <row r="16" spans="1:15" s="2" customFormat="1" ht="21.75" customHeight="1">
      <c r="A16" s="10">
        <v>7</v>
      </c>
      <c r="B16" s="20" t="s">
        <v>45</v>
      </c>
      <c r="C16" s="21" t="s">
        <v>46</v>
      </c>
      <c r="D16" s="22" t="s">
        <v>47</v>
      </c>
      <c r="E16" s="23">
        <v>35737</v>
      </c>
      <c r="F16" s="43">
        <v>8</v>
      </c>
      <c r="G16" s="43">
        <v>8</v>
      </c>
      <c r="H16" s="43">
        <v>7</v>
      </c>
      <c r="I16" s="12">
        <f t="shared" si="4"/>
        <v>7.5</v>
      </c>
      <c r="J16" s="12">
        <v>7</v>
      </c>
      <c r="K16" s="18">
        <f t="shared" si="5"/>
        <v>7.3</v>
      </c>
      <c r="L16" s="15" t="str">
        <f t="shared" si="0"/>
        <v>B</v>
      </c>
      <c r="M16" s="17">
        <f t="shared" si="1"/>
        <v>3</v>
      </c>
      <c r="N16" s="9" t="str">
        <f t="shared" si="2"/>
        <v>KHÁ</v>
      </c>
      <c r="O16" s="5" t="str">
        <f t="shared" si="3"/>
        <v>ĐẠT</v>
      </c>
    </row>
    <row r="17" spans="2:14" ht="16.5">
      <c r="B17" s="4" t="s">
        <v>48</v>
      </c>
      <c r="K17" s="68"/>
      <c r="L17" s="68"/>
      <c r="M17" s="68"/>
      <c r="N17" s="68"/>
    </row>
    <row r="18" spans="2:14" ht="19.5" customHeight="1">
      <c r="B18" s="52" t="s">
        <v>20</v>
      </c>
      <c r="C18" s="52"/>
      <c r="D18" s="52"/>
      <c r="E18" s="52" t="s">
        <v>10</v>
      </c>
      <c r="F18" s="52"/>
      <c r="G18" s="52"/>
      <c r="H18" s="52" t="s">
        <v>11</v>
      </c>
      <c r="I18" s="52"/>
      <c r="J18" s="52"/>
      <c r="K18" s="19"/>
      <c r="L18" s="61" t="s">
        <v>21</v>
      </c>
      <c r="M18" s="61"/>
      <c r="N18" s="61"/>
    </row>
    <row r="19" ht="15.75">
      <c r="C19" s="3"/>
    </row>
    <row r="22" spans="2:14" ht="30.75" customHeight="1">
      <c r="B22" s="52" t="s">
        <v>52</v>
      </c>
      <c r="C22" s="52"/>
      <c r="D22" s="11"/>
      <c r="E22" s="52" t="s">
        <v>23</v>
      </c>
      <c r="F22" s="52"/>
      <c r="G22" s="52"/>
      <c r="H22" s="52" t="s">
        <v>22</v>
      </c>
      <c r="I22" s="52"/>
      <c r="J22" s="52"/>
      <c r="K22" s="11"/>
      <c r="L22" s="11" t="s">
        <v>24</v>
      </c>
      <c r="M22" s="11"/>
      <c r="N22" s="11"/>
    </row>
  </sheetData>
  <sheetProtection/>
  <mergeCells count="25">
    <mergeCell ref="A1:D1"/>
    <mergeCell ref="E1:O1"/>
    <mergeCell ref="A2:D2"/>
    <mergeCell ref="E2:O2"/>
    <mergeCell ref="E3:O3"/>
    <mergeCell ref="E4:O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2:C22"/>
    <mergeCell ref="E22:G22"/>
    <mergeCell ref="H22:J22"/>
    <mergeCell ref="N8:O9"/>
    <mergeCell ref="K17:N17"/>
    <mergeCell ref="B18:D18"/>
    <mergeCell ref="E18:G18"/>
    <mergeCell ref="H18:J18"/>
    <mergeCell ref="L18:N1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O29" sqref="O29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3.57421875" style="1" customWidth="1"/>
    <col min="4" max="4" width="7.140625" style="1" customWidth="1"/>
    <col min="5" max="5" width="11.42187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6.28125" style="1" customWidth="1"/>
    <col min="15" max="15" width="13.421875" style="1" customWidth="1"/>
    <col min="16" max="16384" width="9.140625" style="1" customWidth="1"/>
  </cols>
  <sheetData>
    <row r="1" spans="1:15" ht="15.75">
      <c r="A1" s="53" t="s">
        <v>1</v>
      </c>
      <c r="B1" s="53"/>
      <c r="C1" s="53"/>
      <c r="D1" s="53"/>
      <c r="E1" s="52" t="s">
        <v>7</v>
      </c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9.5" customHeight="1">
      <c r="A2" s="54" t="s">
        <v>2</v>
      </c>
      <c r="B2" s="54"/>
      <c r="C2" s="54"/>
      <c r="D2" s="54"/>
      <c r="E2" s="52" t="s">
        <v>25</v>
      </c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5:15" ht="20.25" customHeight="1">
      <c r="E3" s="70" t="s">
        <v>26</v>
      </c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5:15" ht="18.75" customHeight="1">
      <c r="E4" s="52" t="s">
        <v>57</v>
      </c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5:14" ht="18.75" customHeight="1">
      <c r="E5" s="55" t="s">
        <v>84</v>
      </c>
      <c r="F5" s="55"/>
      <c r="G5" s="55"/>
      <c r="H5" s="55"/>
      <c r="I5" s="55"/>
      <c r="J5" s="55"/>
      <c r="K5" s="55"/>
      <c r="L5" s="55"/>
      <c r="M5" s="55"/>
      <c r="N5" s="55"/>
    </row>
    <row r="6" spans="5:14" ht="15.75" customHeight="1">
      <c r="E6" s="55" t="s">
        <v>74</v>
      </c>
      <c r="F6" s="55"/>
      <c r="G6" s="55"/>
      <c r="H6" s="55"/>
      <c r="I6" s="55"/>
      <c r="J6" s="55"/>
      <c r="K6" s="55"/>
      <c r="L6" s="55"/>
      <c r="M6" s="55"/>
      <c r="N6" s="55"/>
    </row>
    <row r="7" ht="10.5" customHeight="1"/>
    <row r="8" spans="1:15" s="7" customFormat="1" ht="37.5" customHeight="1">
      <c r="A8" s="60" t="s">
        <v>0</v>
      </c>
      <c r="B8" s="60" t="s">
        <v>3</v>
      </c>
      <c r="C8" s="60" t="s">
        <v>4</v>
      </c>
      <c r="D8" s="60"/>
      <c r="E8" s="69" t="s">
        <v>5</v>
      </c>
      <c r="F8" s="63" t="s">
        <v>12</v>
      </c>
      <c r="G8" s="65" t="s">
        <v>16</v>
      </c>
      <c r="H8" s="66"/>
      <c r="I8" s="67"/>
      <c r="J8" s="63" t="s">
        <v>17</v>
      </c>
      <c r="K8" s="65" t="s">
        <v>9</v>
      </c>
      <c r="L8" s="66"/>
      <c r="M8" s="67"/>
      <c r="N8" s="56" t="s">
        <v>15</v>
      </c>
      <c r="O8" s="57"/>
    </row>
    <row r="9" spans="1:15" s="7" customFormat="1" ht="38.25" customHeight="1">
      <c r="A9" s="60"/>
      <c r="B9" s="60"/>
      <c r="C9" s="60"/>
      <c r="D9" s="60"/>
      <c r="E9" s="60"/>
      <c r="F9" s="64"/>
      <c r="G9" s="16" t="s">
        <v>19</v>
      </c>
      <c r="H9" s="13" t="s">
        <v>75</v>
      </c>
      <c r="I9" s="6" t="s">
        <v>8</v>
      </c>
      <c r="J9" s="64"/>
      <c r="K9" s="6" t="s">
        <v>13</v>
      </c>
      <c r="L9" s="6" t="s">
        <v>6</v>
      </c>
      <c r="M9" s="6" t="s">
        <v>14</v>
      </c>
      <c r="N9" s="58"/>
      <c r="O9" s="59"/>
    </row>
    <row r="10" spans="1:15" s="2" customFormat="1" ht="21.75" customHeight="1">
      <c r="A10" s="10">
        <v>1</v>
      </c>
      <c r="B10" s="20" t="s">
        <v>27</v>
      </c>
      <c r="C10" s="21" t="s">
        <v>28</v>
      </c>
      <c r="D10" s="22" t="s">
        <v>29</v>
      </c>
      <c r="E10" s="23">
        <v>35207</v>
      </c>
      <c r="F10" s="14">
        <v>10</v>
      </c>
      <c r="G10" s="12">
        <v>7</v>
      </c>
      <c r="H10" s="12">
        <v>5</v>
      </c>
      <c r="I10" s="12">
        <f>(H10+G10)/2</f>
        <v>6</v>
      </c>
      <c r="J10" s="12">
        <v>4</v>
      </c>
      <c r="K10" s="18">
        <f>ROUND((J10*7+I10*2+F10)/10,1)</f>
        <v>5</v>
      </c>
      <c r="L10" s="15" t="str">
        <f aca="true" t="shared" si="0" ref="L10:L16">IF(K10&gt;=8.5,"A",IF(K10&gt;=7,"B",IF(K10&gt;=5.5,"C",IF(K10&gt;=4,"D",IF(AND(K10&lt;4,K10&gt;=0),"F",IF(AND(F10="",I10="",J10=""),"I",IF(OR(F10&lt;&gt;"",I10&lt;&gt;"",J10&lt;&gt;""),"X","R")))))))</f>
        <v>D</v>
      </c>
      <c r="M10" s="17">
        <f aca="true" t="shared" si="1" ref="M10:M16">IF(L10="A",4,IF(L10="B",3,IF(L10="C",2,IF(L10="D",1,0))))</f>
        <v>1</v>
      </c>
      <c r="N10" s="9" t="str">
        <f aca="true" t="shared" si="2" ref="N10:N16">IF(L10="A","GIỎI",IF(L10="B","KHÁ",IF(L10="C","TB",IF(L10="D","TB YẾU","KÉM"))))</f>
        <v>TB YẾU</v>
      </c>
      <c r="O10" s="5" t="str">
        <f aca="true" t="shared" si="3" ref="O10:O16">IF(OR(K10&lt;4,J10&lt;=2),"KHÔNG ĐẠT","ĐẠT")</f>
        <v>ĐẠT</v>
      </c>
    </row>
    <row r="11" spans="1:15" s="35" customFormat="1" ht="21.75" customHeight="1">
      <c r="A11" s="24">
        <v>2</v>
      </c>
      <c r="B11" s="26" t="s">
        <v>30</v>
      </c>
      <c r="C11" s="27" t="s">
        <v>31</v>
      </c>
      <c r="D11" s="28" t="s">
        <v>32</v>
      </c>
      <c r="E11" s="29">
        <v>35485</v>
      </c>
      <c r="F11" s="14">
        <v>9</v>
      </c>
      <c r="G11" s="12">
        <v>7</v>
      </c>
      <c r="H11" s="12">
        <v>7</v>
      </c>
      <c r="I11" s="12">
        <f aca="true" t="shared" si="4" ref="I11:I16">(H11+G11)/2</f>
        <v>7</v>
      </c>
      <c r="J11" s="31">
        <v>4</v>
      </c>
      <c r="K11" s="18">
        <f aca="true" t="shared" si="5" ref="K11:K16">ROUND((J11*7+I11*2+F11)/10,1)</f>
        <v>5.1</v>
      </c>
      <c r="L11" s="32" t="str">
        <f t="shared" si="0"/>
        <v>D</v>
      </c>
      <c r="M11" s="33">
        <f t="shared" si="1"/>
        <v>1</v>
      </c>
      <c r="N11" s="34" t="str">
        <f t="shared" si="2"/>
        <v>TB YẾU</v>
      </c>
      <c r="O11" s="25" t="str">
        <f t="shared" si="3"/>
        <v>ĐẠT</v>
      </c>
    </row>
    <row r="12" spans="1:15" s="2" customFormat="1" ht="21.75" customHeight="1">
      <c r="A12" s="10">
        <v>3</v>
      </c>
      <c r="B12" s="20" t="s">
        <v>33</v>
      </c>
      <c r="C12" s="21" t="s">
        <v>34</v>
      </c>
      <c r="D12" s="22" t="s">
        <v>35</v>
      </c>
      <c r="E12" s="23">
        <v>35533</v>
      </c>
      <c r="F12" s="14">
        <v>7</v>
      </c>
      <c r="G12" s="12">
        <v>7</v>
      </c>
      <c r="H12" s="12">
        <v>5</v>
      </c>
      <c r="I12" s="12">
        <f t="shared" si="4"/>
        <v>6</v>
      </c>
      <c r="J12" s="12">
        <v>5</v>
      </c>
      <c r="K12" s="18">
        <f t="shared" si="5"/>
        <v>5.4</v>
      </c>
      <c r="L12" s="15" t="str">
        <f t="shared" si="0"/>
        <v>D</v>
      </c>
      <c r="M12" s="17">
        <f t="shared" si="1"/>
        <v>1</v>
      </c>
      <c r="N12" s="9" t="str">
        <f t="shared" si="2"/>
        <v>TB YẾU</v>
      </c>
      <c r="O12" s="5" t="str">
        <f t="shared" si="3"/>
        <v>ĐẠT</v>
      </c>
    </row>
    <row r="13" spans="1:15" s="2" customFormat="1" ht="21.75" customHeight="1">
      <c r="A13" s="10">
        <v>4</v>
      </c>
      <c r="B13" s="20" t="s">
        <v>36</v>
      </c>
      <c r="C13" s="21" t="s">
        <v>37</v>
      </c>
      <c r="D13" s="22" t="s">
        <v>38</v>
      </c>
      <c r="E13" s="23">
        <v>35107</v>
      </c>
      <c r="F13" s="14">
        <v>10</v>
      </c>
      <c r="G13" s="12">
        <v>8</v>
      </c>
      <c r="H13" s="12">
        <v>7</v>
      </c>
      <c r="I13" s="12">
        <f t="shared" si="4"/>
        <v>7.5</v>
      </c>
      <c r="J13" s="12">
        <v>5</v>
      </c>
      <c r="K13" s="18">
        <f t="shared" si="5"/>
        <v>6</v>
      </c>
      <c r="L13" s="15" t="str">
        <f t="shared" si="0"/>
        <v>C</v>
      </c>
      <c r="M13" s="17">
        <f t="shared" si="1"/>
        <v>2</v>
      </c>
      <c r="N13" s="9" t="str">
        <f t="shared" si="2"/>
        <v>TB</v>
      </c>
      <c r="O13" s="5" t="str">
        <f t="shared" si="3"/>
        <v>ĐẠT</v>
      </c>
    </row>
    <row r="14" spans="1:15" s="2" customFormat="1" ht="21.75" customHeight="1">
      <c r="A14" s="10">
        <v>5</v>
      </c>
      <c r="B14" s="20" t="s">
        <v>39</v>
      </c>
      <c r="C14" s="21" t="s">
        <v>40</v>
      </c>
      <c r="D14" s="22" t="s">
        <v>41</v>
      </c>
      <c r="E14" s="23">
        <v>35698</v>
      </c>
      <c r="F14" s="14">
        <v>10</v>
      </c>
      <c r="G14" s="12">
        <v>8</v>
      </c>
      <c r="H14" s="12">
        <v>8</v>
      </c>
      <c r="I14" s="12">
        <f t="shared" si="4"/>
        <v>8</v>
      </c>
      <c r="J14" s="12">
        <v>6.5</v>
      </c>
      <c r="K14" s="18">
        <f t="shared" si="5"/>
        <v>7.2</v>
      </c>
      <c r="L14" s="15" t="str">
        <f t="shared" si="0"/>
        <v>B</v>
      </c>
      <c r="M14" s="17">
        <f t="shared" si="1"/>
        <v>3</v>
      </c>
      <c r="N14" s="9" t="str">
        <f t="shared" si="2"/>
        <v>KHÁ</v>
      </c>
      <c r="O14" s="5" t="str">
        <f t="shared" si="3"/>
        <v>ĐẠT</v>
      </c>
    </row>
    <row r="15" spans="1:15" s="2" customFormat="1" ht="21.75" customHeight="1">
      <c r="A15" s="10">
        <v>6</v>
      </c>
      <c r="B15" s="20" t="s">
        <v>42</v>
      </c>
      <c r="C15" s="21" t="s">
        <v>43</v>
      </c>
      <c r="D15" s="22" t="s">
        <v>44</v>
      </c>
      <c r="E15" s="23">
        <v>35628</v>
      </c>
      <c r="F15" s="14">
        <v>0</v>
      </c>
      <c r="G15" s="12">
        <v>0</v>
      </c>
      <c r="H15" s="12">
        <v>0</v>
      </c>
      <c r="I15" s="12">
        <f t="shared" si="4"/>
        <v>0</v>
      </c>
      <c r="J15" s="12">
        <v>0</v>
      </c>
      <c r="K15" s="18">
        <f t="shared" si="5"/>
        <v>0</v>
      </c>
      <c r="L15" s="15" t="str">
        <f t="shared" si="0"/>
        <v>F</v>
      </c>
      <c r="M15" s="17">
        <f t="shared" si="1"/>
        <v>0</v>
      </c>
      <c r="N15" s="9" t="str">
        <f t="shared" si="2"/>
        <v>KÉM</v>
      </c>
      <c r="O15" s="5" t="str">
        <f t="shared" si="3"/>
        <v>KHÔNG ĐẠT</v>
      </c>
    </row>
    <row r="16" spans="1:15" s="2" customFormat="1" ht="21.75" customHeight="1">
      <c r="A16" s="10">
        <v>7</v>
      </c>
      <c r="B16" s="20" t="s">
        <v>45</v>
      </c>
      <c r="C16" s="21" t="s">
        <v>46</v>
      </c>
      <c r="D16" s="22" t="s">
        <v>47</v>
      </c>
      <c r="E16" s="23">
        <v>35737</v>
      </c>
      <c r="F16" s="14">
        <v>9</v>
      </c>
      <c r="G16" s="12">
        <v>8</v>
      </c>
      <c r="H16" s="12">
        <v>8</v>
      </c>
      <c r="I16" s="12">
        <f t="shared" si="4"/>
        <v>8</v>
      </c>
      <c r="J16" s="12">
        <v>5</v>
      </c>
      <c r="K16" s="18">
        <f t="shared" si="5"/>
        <v>6</v>
      </c>
      <c r="L16" s="15" t="str">
        <f t="shared" si="0"/>
        <v>C</v>
      </c>
      <c r="M16" s="17">
        <f t="shared" si="1"/>
        <v>2</v>
      </c>
      <c r="N16" s="9" t="str">
        <f t="shared" si="2"/>
        <v>TB</v>
      </c>
      <c r="O16" s="5" t="str">
        <f t="shared" si="3"/>
        <v>ĐẠT</v>
      </c>
    </row>
    <row r="17" spans="2:14" ht="16.5">
      <c r="B17" s="4" t="s">
        <v>48</v>
      </c>
      <c r="K17" s="68"/>
      <c r="L17" s="68"/>
      <c r="M17" s="68"/>
      <c r="N17" s="68"/>
    </row>
    <row r="18" spans="2:14" ht="19.5" customHeight="1">
      <c r="B18" s="52" t="s">
        <v>20</v>
      </c>
      <c r="C18" s="52"/>
      <c r="D18" s="52"/>
      <c r="E18" s="52" t="s">
        <v>10</v>
      </c>
      <c r="F18" s="52"/>
      <c r="G18" s="52"/>
      <c r="H18" s="52" t="s">
        <v>11</v>
      </c>
      <c r="I18" s="52"/>
      <c r="J18" s="52"/>
      <c r="K18" s="19"/>
      <c r="L18" s="61" t="s">
        <v>21</v>
      </c>
      <c r="M18" s="61"/>
      <c r="N18" s="61"/>
    </row>
    <row r="19" ht="15.75">
      <c r="C19" s="3"/>
    </row>
    <row r="22" spans="2:14" ht="30.75" customHeight="1">
      <c r="B22" s="52" t="s">
        <v>52</v>
      </c>
      <c r="C22" s="52"/>
      <c r="D22" s="11"/>
      <c r="E22" s="52" t="s">
        <v>23</v>
      </c>
      <c r="F22" s="52"/>
      <c r="G22" s="52"/>
      <c r="H22" s="52" t="s">
        <v>22</v>
      </c>
      <c r="I22" s="52"/>
      <c r="J22" s="52"/>
      <c r="K22" s="11"/>
      <c r="L22" s="11" t="s">
        <v>24</v>
      </c>
      <c r="M22" s="11"/>
      <c r="N22" s="11"/>
    </row>
  </sheetData>
  <sheetProtection/>
  <mergeCells count="25">
    <mergeCell ref="A1:D1"/>
    <mergeCell ref="E1:O1"/>
    <mergeCell ref="A2:D2"/>
    <mergeCell ref="E2:O2"/>
    <mergeCell ref="E3:O3"/>
    <mergeCell ref="E4:O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2:C22"/>
    <mergeCell ref="E22:G22"/>
    <mergeCell ref="H22:J22"/>
    <mergeCell ref="N8:O9"/>
    <mergeCell ref="K17:N17"/>
    <mergeCell ref="B18:D18"/>
    <mergeCell ref="E18:G18"/>
    <mergeCell ref="H18:J18"/>
    <mergeCell ref="L18:N18"/>
  </mergeCells>
  <printOptions/>
  <pageMargins left="0.37" right="0.18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3.57421875" style="1" customWidth="1"/>
    <col min="4" max="4" width="7.140625" style="1" customWidth="1"/>
    <col min="5" max="5" width="11.42187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6.28125" style="1" customWidth="1"/>
    <col min="15" max="15" width="13.421875" style="1" customWidth="1"/>
    <col min="16" max="16384" width="9.140625" style="1" customWidth="1"/>
  </cols>
  <sheetData>
    <row r="1" spans="1:15" ht="15.75">
      <c r="A1" s="53" t="s">
        <v>1</v>
      </c>
      <c r="B1" s="53"/>
      <c r="C1" s="53"/>
      <c r="D1" s="53"/>
      <c r="E1" s="52" t="s">
        <v>7</v>
      </c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9.5" customHeight="1">
      <c r="A2" s="54" t="s">
        <v>2</v>
      </c>
      <c r="B2" s="54"/>
      <c r="C2" s="54"/>
      <c r="D2" s="54"/>
      <c r="E2" s="52" t="s">
        <v>25</v>
      </c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5:15" ht="20.25" customHeight="1">
      <c r="E3" s="70" t="s">
        <v>26</v>
      </c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5:15" ht="18.75" customHeight="1">
      <c r="E4" s="52" t="s">
        <v>57</v>
      </c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5:14" ht="18.75" customHeight="1">
      <c r="E5" s="55" t="s">
        <v>76</v>
      </c>
      <c r="F5" s="55"/>
      <c r="G5" s="55"/>
      <c r="H5" s="55"/>
      <c r="I5" s="55"/>
      <c r="J5" s="55"/>
      <c r="K5" s="55"/>
      <c r="L5" s="55"/>
      <c r="M5" s="55"/>
      <c r="N5" s="55"/>
    </row>
    <row r="6" spans="5:14" ht="15.75" customHeight="1">
      <c r="E6" s="55" t="s">
        <v>91</v>
      </c>
      <c r="F6" s="55"/>
      <c r="G6" s="55"/>
      <c r="H6" s="55"/>
      <c r="I6" s="55"/>
      <c r="J6" s="55"/>
      <c r="K6" s="55"/>
      <c r="L6" s="55"/>
      <c r="M6" s="55"/>
      <c r="N6" s="55"/>
    </row>
    <row r="7" ht="10.5" customHeight="1"/>
    <row r="8" spans="1:15" s="7" customFormat="1" ht="37.5" customHeight="1">
      <c r="A8" s="60" t="s">
        <v>0</v>
      </c>
      <c r="B8" s="60" t="s">
        <v>3</v>
      </c>
      <c r="C8" s="60" t="s">
        <v>4</v>
      </c>
      <c r="D8" s="60"/>
      <c r="E8" s="69" t="s">
        <v>5</v>
      </c>
      <c r="F8" s="63" t="s">
        <v>82</v>
      </c>
      <c r="G8" s="65" t="s">
        <v>63</v>
      </c>
      <c r="H8" s="66"/>
      <c r="I8" s="67"/>
      <c r="J8" s="63" t="s">
        <v>50</v>
      </c>
      <c r="K8" s="65" t="s">
        <v>9</v>
      </c>
      <c r="L8" s="66"/>
      <c r="M8" s="67"/>
      <c r="N8" s="56" t="s">
        <v>15</v>
      </c>
      <c r="O8" s="57"/>
    </row>
    <row r="9" spans="1:15" s="7" customFormat="1" ht="38.25" customHeight="1">
      <c r="A9" s="60"/>
      <c r="B9" s="60"/>
      <c r="C9" s="60"/>
      <c r="D9" s="60"/>
      <c r="E9" s="60"/>
      <c r="F9" s="64"/>
      <c r="G9" s="16" t="s">
        <v>19</v>
      </c>
      <c r="H9" s="13" t="s">
        <v>75</v>
      </c>
      <c r="I9" s="6" t="s">
        <v>8</v>
      </c>
      <c r="J9" s="64"/>
      <c r="K9" s="6" t="s">
        <v>13</v>
      </c>
      <c r="L9" s="6" t="s">
        <v>6</v>
      </c>
      <c r="M9" s="6" t="s">
        <v>14</v>
      </c>
      <c r="N9" s="58"/>
      <c r="O9" s="59"/>
    </row>
    <row r="10" spans="1:15" s="2" customFormat="1" ht="21.75" customHeight="1">
      <c r="A10" s="10">
        <v>1</v>
      </c>
      <c r="B10" s="20" t="s">
        <v>27</v>
      </c>
      <c r="C10" s="21" t="s">
        <v>28</v>
      </c>
      <c r="D10" s="22" t="s">
        <v>29</v>
      </c>
      <c r="E10" s="23">
        <v>35207</v>
      </c>
      <c r="F10" s="14">
        <v>10</v>
      </c>
      <c r="G10" s="14">
        <v>7</v>
      </c>
      <c r="H10" s="12"/>
      <c r="I10" s="12">
        <f>G10</f>
        <v>7</v>
      </c>
      <c r="J10" s="12">
        <v>7</v>
      </c>
      <c r="K10" s="18">
        <f>ROUND((J10*5+I10*3+F10*2)/10,1)</f>
        <v>7.6</v>
      </c>
      <c r="L10" s="15" t="str">
        <f aca="true" t="shared" si="0" ref="L10:L16">IF(K10&gt;=8.5,"A",IF(K10&gt;=7,"B",IF(K10&gt;=5.5,"C",IF(K10&gt;=4,"D",IF(AND(K10&lt;4,K10&gt;=0),"F",IF(AND(F10="",I10="",J10=""),"I",IF(OR(F10&lt;&gt;"",I10&lt;&gt;"",J10&lt;&gt;""),"X","R")))))))</f>
        <v>B</v>
      </c>
      <c r="M10" s="17">
        <f aca="true" t="shared" si="1" ref="M10:M16">IF(L10="A",4,IF(L10="B",3,IF(L10="C",2,IF(L10="D",1,0))))</f>
        <v>3</v>
      </c>
      <c r="N10" s="9" t="str">
        <f aca="true" t="shared" si="2" ref="N10:N16">IF(L10="A","GIỎI",IF(L10="B","KHÁ",IF(L10="C","TB",IF(L10="D","TB YẾU","KÉM"))))</f>
        <v>KHÁ</v>
      </c>
      <c r="O10" s="5" t="str">
        <f aca="true" t="shared" si="3" ref="O10:O16">IF(OR(K10&lt;4,J10&lt;=2),"KHÔNG ĐẠT","ĐẠT")</f>
        <v>ĐẠT</v>
      </c>
    </row>
    <row r="11" spans="1:15" s="35" customFormat="1" ht="21.75" customHeight="1">
      <c r="A11" s="24">
        <v>2</v>
      </c>
      <c r="B11" s="26" t="s">
        <v>30</v>
      </c>
      <c r="C11" s="27" t="s">
        <v>31</v>
      </c>
      <c r="D11" s="28" t="s">
        <v>32</v>
      </c>
      <c r="E11" s="29">
        <v>35485</v>
      </c>
      <c r="F11" s="14">
        <v>10</v>
      </c>
      <c r="G11" s="14">
        <v>9</v>
      </c>
      <c r="H11" s="12"/>
      <c r="I11" s="12">
        <f aca="true" t="shared" si="4" ref="I11:I16">G11</f>
        <v>9</v>
      </c>
      <c r="J11" s="31">
        <v>8</v>
      </c>
      <c r="K11" s="18">
        <f aca="true" t="shared" si="5" ref="K11:K16">ROUND((J11*5+I11*3+F11*2)/10,1)</f>
        <v>8.7</v>
      </c>
      <c r="L11" s="32" t="str">
        <f t="shared" si="0"/>
        <v>A</v>
      </c>
      <c r="M11" s="33">
        <f t="shared" si="1"/>
        <v>4</v>
      </c>
      <c r="N11" s="34" t="str">
        <f t="shared" si="2"/>
        <v>GIỎI</v>
      </c>
      <c r="O11" s="25" t="str">
        <f t="shared" si="3"/>
        <v>ĐẠT</v>
      </c>
    </row>
    <row r="12" spans="1:15" s="2" customFormat="1" ht="21.75" customHeight="1">
      <c r="A12" s="10">
        <v>3</v>
      </c>
      <c r="B12" s="20" t="s">
        <v>33</v>
      </c>
      <c r="C12" s="21" t="s">
        <v>34</v>
      </c>
      <c r="D12" s="22" t="s">
        <v>35</v>
      </c>
      <c r="E12" s="23">
        <v>35533</v>
      </c>
      <c r="F12" s="14">
        <v>9</v>
      </c>
      <c r="G12" s="14">
        <v>7</v>
      </c>
      <c r="H12" s="12"/>
      <c r="I12" s="12">
        <f t="shared" si="4"/>
        <v>7</v>
      </c>
      <c r="J12" s="12">
        <v>7.5</v>
      </c>
      <c r="K12" s="18">
        <f t="shared" si="5"/>
        <v>7.7</v>
      </c>
      <c r="L12" s="15" t="str">
        <f t="shared" si="0"/>
        <v>B</v>
      </c>
      <c r="M12" s="17">
        <f t="shared" si="1"/>
        <v>3</v>
      </c>
      <c r="N12" s="9" t="str">
        <f t="shared" si="2"/>
        <v>KHÁ</v>
      </c>
      <c r="O12" s="5" t="str">
        <f t="shared" si="3"/>
        <v>ĐẠT</v>
      </c>
    </row>
    <row r="13" spans="1:15" s="2" customFormat="1" ht="21.75" customHeight="1">
      <c r="A13" s="10">
        <v>4</v>
      </c>
      <c r="B13" s="20" t="s">
        <v>36</v>
      </c>
      <c r="C13" s="21" t="s">
        <v>37</v>
      </c>
      <c r="D13" s="22" t="s">
        <v>38</v>
      </c>
      <c r="E13" s="23">
        <v>35107</v>
      </c>
      <c r="F13" s="14">
        <v>10</v>
      </c>
      <c r="G13" s="14">
        <v>8</v>
      </c>
      <c r="H13" s="12"/>
      <c r="I13" s="12">
        <f t="shared" si="4"/>
        <v>8</v>
      </c>
      <c r="J13" s="12">
        <v>5.5</v>
      </c>
      <c r="K13" s="18">
        <f t="shared" si="5"/>
        <v>7.2</v>
      </c>
      <c r="L13" s="15" t="str">
        <f t="shared" si="0"/>
        <v>B</v>
      </c>
      <c r="M13" s="17">
        <f t="shared" si="1"/>
        <v>3</v>
      </c>
      <c r="N13" s="9" t="str">
        <f t="shared" si="2"/>
        <v>KHÁ</v>
      </c>
      <c r="O13" s="5" t="str">
        <f t="shared" si="3"/>
        <v>ĐẠT</v>
      </c>
    </row>
    <row r="14" spans="1:15" s="2" customFormat="1" ht="21.75" customHeight="1">
      <c r="A14" s="10">
        <v>5</v>
      </c>
      <c r="B14" s="20" t="s">
        <v>39</v>
      </c>
      <c r="C14" s="21" t="s">
        <v>40</v>
      </c>
      <c r="D14" s="22" t="s">
        <v>41</v>
      </c>
      <c r="E14" s="23">
        <v>35698</v>
      </c>
      <c r="F14" s="14">
        <v>10</v>
      </c>
      <c r="G14" s="14">
        <v>8</v>
      </c>
      <c r="H14" s="12"/>
      <c r="I14" s="12">
        <f t="shared" si="4"/>
        <v>8</v>
      </c>
      <c r="J14" s="12">
        <v>8</v>
      </c>
      <c r="K14" s="18">
        <f t="shared" si="5"/>
        <v>8.4</v>
      </c>
      <c r="L14" s="15" t="str">
        <f t="shared" si="0"/>
        <v>B</v>
      </c>
      <c r="M14" s="17">
        <f t="shared" si="1"/>
        <v>3</v>
      </c>
      <c r="N14" s="9" t="str">
        <f t="shared" si="2"/>
        <v>KHÁ</v>
      </c>
      <c r="O14" s="5" t="str">
        <f t="shared" si="3"/>
        <v>ĐẠT</v>
      </c>
    </row>
    <row r="15" spans="1:15" s="2" customFormat="1" ht="21.75" customHeight="1">
      <c r="A15" s="10">
        <v>6</v>
      </c>
      <c r="B15" s="20" t="s">
        <v>42</v>
      </c>
      <c r="C15" s="21" t="s">
        <v>43</v>
      </c>
      <c r="D15" s="22" t="s">
        <v>44</v>
      </c>
      <c r="E15" s="23">
        <v>35628</v>
      </c>
      <c r="F15" s="14">
        <v>0</v>
      </c>
      <c r="G15" s="14">
        <v>0</v>
      </c>
      <c r="H15" s="12"/>
      <c r="I15" s="12">
        <f t="shared" si="4"/>
        <v>0</v>
      </c>
      <c r="J15" s="12">
        <v>0</v>
      </c>
      <c r="K15" s="18">
        <f t="shared" si="5"/>
        <v>0</v>
      </c>
      <c r="L15" s="15" t="str">
        <f t="shared" si="0"/>
        <v>F</v>
      </c>
      <c r="M15" s="17">
        <f t="shared" si="1"/>
        <v>0</v>
      </c>
      <c r="N15" s="9" t="str">
        <f t="shared" si="2"/>
        <v>KÉM</v>
      </c>
      <c r="O15" s="5" t="str">
        <f t="shared" si="3"/>
        <v>KHÔNG ĐẠT</v>
      </c>
    </row>
    <row r="16" spans="1:15" s="2" customFormat="1" ht="21.75" customHeight="1">
      <c r="A16" s="10">
        <v>7</v>
      </c>
      <c r="B16" s="20" t="s">
        <v>45</v>
      </c>
      <c r="C16" s="21" t="s">
        <v>46</v>
      </c>
      <c r="D16" s="22" t="s">
        <v>47</v>
      </c>
      <c r="E16" s="23">
        <v>35737</v>
      </c>
      <c r="F16" s="14">
        <v>9</v>
      </c>
      <c r="G16" s="12">
        <v>9</v>
      </c>
      <c r="H16" s="12"/>
      <c r="I16" s="12">
        <f t="shared" si="4"/>
        <v>9</v>
      </c>
      <c r="J16" s="12">
        <v>8</v>
      </c>
      <c r="K16" s="18">
        <f t="shared" si="5"/>
        <v>8.5</v>
      </c>
      <c r="L16" s="15" t="str">
        <f t="shared" si="0"/>
        <v>A</v>
      </c>
      <c r="M16" s="17">
        <f t="shared" si="1"/>
        <v>4</v>
      </c>
      <c r="N16" s="9" t="str">
        <f t="shared" si="2"/>
        <v>GIỎI</v>
      </c>
      <c r="O16" s="5" t="str">
        <f t="shared" si="3"/>
        <v>ĐẠT</v>
      </c>
    </row>
    <row r="17" spans="2:14" ht="16.5">
      <c r="B17" s="4" t="s">
        <v>48</v>
      </c>
      <c r="K17" s="68"/>
      <c r="L17" s="68"/>
      <c r="M17" s="68"/>
      <c r="N17" s="68"/>
    </row>
    <row r="18" spans="2:14" ht="19.5" customHeight="1">
      <c r="B18" s="52" t="s">
        <v>20</v>
      </c>
      <c r="C18" s="52"/>
      <c r="D18" s="52"/>
      <c r="E18" s="52" t="s">
        <v>10</v>
      </c>
      <c r="F18" s="52"/>
      <c r="G18" s="52"/>
      <c r="H18" s="52" t="s">
        <v>11</v>
      </c>
      <c r="I18" s="52"/>
      <c r="J18" s="52"/>
      <c r="K18" s="19"/>
      <c r="L18" s="61" t="s">
        <v>21</v>
      </c>
      <c r="M18" s="61"/>
      <c r="N18" s="61"/>
    </row>
    <row r="19" ht="15.75">
      <c r="C19" s="3"/>
    </row>
    <row r="22" spans="2:14" ht="30.75" customHeight="1">
      <c r="B22" s="52" t="s">
        <v>52</v>
      </c>
      <c r="C22" s="52"/>
      <c r="D22" s="11"/>
      <c r="E22" s="52" t="s">
        <v>23</v>
      </c>
      <c r="F22" s="52"/>
      <c r="G22" s="52"/>
      <c r="H22" s="52" t="s">
        <v>22</v>
      </c>
      <c r="I22" s="52"/>
      <c r="J22" s="52"/>
      <c r="K22" s="11"/>
      <c r="L22" s="11" t="s">
        <v>24</v>
      </c>
      <c r="M22" s="11"/>
      <c r="N22" s="11"/>
    </row>
  </sheetData>
  <sheetProtection/>
  <mergeCells count="25">
    <mergeCell ref="A1:D1"/>
    <mergeCell ref="E1:O1"/>
    <mergeCell ref="A2:D2"/>
    <mergeCell ref="E2:O2"/>
    <mergeCell ref="E3:O3"/>
    <mergeCell ref="E4:O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2:C22"/>
    <mergeCell ref="E22:G22"/>
    <mergeCell ref="H22:J22"/>
    <mergeCell ref="N8:O9"/>
    <mergeCell ref="K17:N17"/>
    <mergeCell ref="B18:D18"/>
    <mergeCell ref="E18:G18"/>
    <mergeCell ref="H18:J18"/>
    <mergeCell ref="L18:N1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3.57421875" style="1" customWidth="1"/>
    <col min="4" max="4" width="7.140625" style="1" customWidth="1"/>
    <col min="5" max="5" width="10.00390625" style="1" customWidth="1"/>
    <col min="6" max="6" width="12.421875" style="1" customWidth="1"/>
    <col min="7" max="7" width="8.7109375" style="1" customWidth="1"/>
    <col min="8" max="8" width="9.421875" style="1" customWidth="1"/>
    <col min="9" max="9" width="6.57421875" style="1" customWidth="1"/>
    <col min="10" max="10" width="8.7109375" style="1" customWidth="1"/>
    <col min="11" max="11" width="6.00390625" style="8" customWidth="1"/>
    <col min="12" max="12" width="7.7109375" style="8" customWidth="1"/>
    <col min="13" max="13" width="9.140625" style="1" customWidth="1"/>
    <col min="14" max="14" width="13.421875" style="1" customWidth="1"/>
    <col min="15" max="16384" width="9.140625" style="1" customWidth="1"/>
  </cols>
  <sheetData>
    <row r="1" spans="1:14" ht="15.75">
      <c r="A1" s="53" t="s">
        <v>1</v>
      </c>
      <c r="B1" s="53"/>
      <c r="C1" s="53"/>
      <c r="D1" s="53"/>
      <c r="E1" s="52" t="s">
        <v>7</v>
      </c>
      <c r="F1" s="52"/>
      <c r="G1" s="52"/>
      <c r="H1" s="52"/>
      <c r="I1" s="52"/>
      <c r="J1" s="52"/>
      <c r="K1" s="52"/>
      <c r="L1" s="52"/>
      <c r="M1" s="52"/>
      <c r="N1" s="52"/>
    </row>
    <row r="2" spans="1:14" ht="19.5" customHeight="1">
      <c r="A2" s="54" t="s">
        <v>2</v>
      </c>
      <c r="B2" s="54"/>
      <c r="C2" s="54"/>
      <c r="D2" s="54"/>
      <c r="E2" s="52" t="s">
        <v>25</v>
      </c>
      <c r="F2" s="52"/>
      <c r="G2" s="52"/>
      <c r="H2" s="52"/>
      <c r="I2" s="52"/>
      <c r="J2" s="52"/>
      <c r="K2" s="52"/>
      <c r="L2" s="52"/>
      <c r="M2" s="52"/>
      <c r="N2" s="52"/>
    </row>
    <row r="3" spans="5:14" ht="20.25" customHeight="1">
      <c r="E3" s="70" t="s">
        <v>26</v>
      </c>
      <c r="F3" s="70"/>
      <c r="G3" s="70"/>
      <c r="H3" s="70"/>
      <c r="I3" s="70"/>
      <c r="J3" s="70"/>
      <c r="K3" s="70"/>
      <c r="L3" s="70"/>
      <c r="M3" s="70"/>
      <c r="N3" s="70"/>
    </row>
    <row r="4" spans="5:14" ht="18.75" customHeight="1">
      <c r="E4" s="52" t="s">
        <v>57</v>
      </c>
      <c r="F4" s="52"/>
      <c r="G4" s="52"/>
      <c r="H4" s="52"/>
      <c r="I4" s="52"/>
      <c r="J4" s="52"/>
      <c r="K4" s="52"/>
      <c r="L4" s="52"/>
      <c r="M4" s="52"/>
      <c r="N4" s="52"/>
    </row>
    <row r="5" spans="5:13" ht="18.75" customHeight="1">
      <c r="E5" s="55" t="s">
        <v>86</v>
      </c>
      <c r="F5" s="55"/>
      <c r="G5" s="55"/>
      <c r="H5" s="55"/>
      <c r="I5" s="55"/>
      <c r="J5" s="55"/>
      <c r="K5" s="55"/>
      <c r="L5" s="55"/>
      <c r="M5" s="55"/>
    </row>
    <row r="6" spans="5:13" ht="15.75" customHeight="1">
      <c r="E6" s="55" t="s">
        <v>85</v>
      </c>
      <c r="F6" s="55"/>
      <c r="G6" s="55"/>
      <c r="H6" s="55"/>
      <c r="I6" s="55"/>
      <c r="J6" s="55"/>
      <c r="K6" s="55"/>
      <c r="L6" s="55"/>
      <c r="M6" s="55"/>
    </row>
    <row r="7" ht="10.5" customHeight="1"/>
    <row r="8" spans="1:14" s="7" customFormat="1" ht="37.5" customHeight="1">
      <c r="A8" s="60" t="s">
        <v>0</v>
      </c>
      <c r="B8" s="60" t="s">
        <v>3</v>
      </c>
      <c r="C8" s="60" t="s">
        <v>4</v>
      </c>
      <c r="D8" s="60"/>
      <c r="E8" s="69" t="s">
        <v>5</v>
      </c>
      <c r="F8" s="63" t="s">
        <v>87</v>
      </c>
      <c r="G8" s="63" t="s">
        <v>88</v>
      </c>
      <c r="H8" s="67" t="s">
        <v>89</v>
      </c>
      <c r="I8" s="67" t="s">
        <v>90</v>
      </c>
      <c r="J8" s="65" t="s">
        <v>9</v>
      </c>
      <c r="K8" s="66"/>
      <c r="L8" s="67"/>
      <c r="M8" s="56" t="s">
        <v>15</v>
      </c>
      <c r="N8" s="57"/>
    </row>
    <row r="9" spans="1:14" s="7" customFormat="1" ht="38.25" customHeight="1">
      <c r="A9" s="60"/>
      <c r="B9" s="60"/>
      <c r="C9" s="60"/>
      <c r="D9" s="60"/>
      <c r="E9" s="60"/>
      <c r="F9" s="64"/>
      <c r="G9" s="64"/>
      <c r="H9" s="71"/>
      <c r="I9" s="71"/>
      <c r="J9" s="6" t="s">
        <v>13</v>
      </c>
      <c r="K9" s="6" t="s">
        <v>6</v>
      </c>
      <c r="L9" s="6" t="s">
        <v>14</v>
      </c>
      <c r="M9" s="58"/>
      <c r="N9" s="59"/>
    </row>
    <row r="10" spans="1:14" s="2" customFormat="1" ht="21.75" customHeight="1">
      <c r="A10" s="10">
        <v>1</v>
      </c>
      <c r="B10" s="20" t="s">
        <v>27</v>
      </c>
      <c r="C10" s="21" t="s">
        <v>28</v>
      </c>
      <c r="D10" s="22" t="s">
        <v>29</v>
      </c>
      <c r="E10" s="23">
        <v>35207</v>
      </c>
      <c r="F10" s="45">
        <v>8</v>
      </c>
      <c r="G10" s="45">
        <v>8.8</v>
      </c>
      <c r="H10" s="47">
        <v>9</v>
      </c>
      <c r="I10" s="47">
        <v>7</v>
      </c>
      <c r="J10" s="48">
        <f>ROUND((F10+G10+H10+I10)/4,1)</f>
        <v>8.2</v>
      </c>
      <c r="K10" s="12" t="str">
        <f>IF(J10&gt;=8.5,"A",IF(J10&gt;=7,"B",IF(J10&gt;=5.5,"C",IF(J10&gt;=4,"D",IF(AND(J10&lt;4,J10&gt;=0),"F",IF(AND(F10="",I10="",#REF!=""),"I",IF(OR(F10&lt;&gt;"",I10&lt;&gt;"",#REF!&lt;&gt;""),"X","R")))))))</f>
        <v>B</v>
      </c>
      <c r="L10" s="49">
        <f aca="true" t="shared" si="0" ref="L10:L16">IF(K10="A",4,IF(K10="B",3,IF(K10="C",2,IF(K10="D",1,0))))</f>
        <v>3</v>
      </c>
      <c r="M10" s="9" t="str">
        <f aca="true" t="shared" si="1" ref="M10:M16">IF(K10="A","GIỎI",IF(K10="B","KHÁ",IF(K10="C","TB",IF(K10="D","TB YẾU","KÉM"))))</f>
        <v>KHÁ</v>
      </c>
      <c r="N10" s="5" t="str">
        <f>IF(OR(J10&lt;4,J10&lt;=2),"KHÔNG ĐẠT","ĐẠT")</f>
        <v>ĐẠT</v>
      </c>
    </row>
    <row r="11" spans="1:14" s="35" customFormat="1" ht="21.75" customHeight="1">
      <c r="A11" s="24">
        <v>2</v>
      </c>
      <c r="B11" s="26" t="s">
        <v>30</v>
      </c>
      <c r="C11" s="27" t="s">
        <v>31</v>
      </c>
      <c r="D11" s="28" t="s">
        <v>32</v>
      </c>
      <c r="E11" s="29">
        <v>35485</v>
      </c>
      <c r="F11" s="45">
        <v>8.5</v>
      </c>
      <c r="G11" s="45">
        <v>8.8</v>
      </c>
      <c r="H11" s="47">
        <v>9</v>
      </c>
      <c r="I11" s="47">
        <v>9</v>
      </c>
      <c r="J11" s="48">
        <f aca="true" t="shared" si="2" ref="J11:J16">ROUND((F11+G11+H11+I11)/4,1)</f>
        <v>8.8</v>
      </c>
      <c r="K11" s="12" t="str">
        <f>IF(J11&gt;=8.5,"A",IF(J11&gt;=7,"B",IF(J11&gt;=5.5,"C",IF(J11&gt;=4,"D",IF(AND(J11&lt;4,J11&gt;=0),"F",IF(AND(F11="",I11="",#REF!=""),"I",IF(OR(F11&lt;&gt;"",I11&lt;&gt;"",#REF!&lt;&gt;""),"X","R")))))))</f>
        <v>A</v>
      </c>
      <c r="L11" s="49">
        <f t="shared" si="0"/>
        <v>4</v>
      </c>
      <c r="M11" s="9" t="str">
        <f t="shared" si="1"/>
        <v>GIỎI</v>
      </c>
      <c r="N11" s="5" t="str">
        <f aca="true" t="shared" si="3" ref="N11:N16">IF(OR(J11&lt;4,J11&lt;=2),"KHÔNG ĐẠT","ĐẠT")</f>
        <v>ĐẠT</v>
      </c>
    </row>
    <row r="12" spans="1:14" s="2" customFormat="1" ht="21.75" customHeight="1">
      <c r="A12" s="10">
        <v>3</v>
      </c>
      <c r="B12" s="20" t="s">
        <v>33</v>
      </c>
      <c r="C12" s="21" t="s">
        <v>34</v>
      </c>
      <c r="D12" s="22" t="s">
        <v>35</v>
      </c>
      <c r="E12" s="23">
        <v>35533</v>
      </c>
      <c r="F12" s="45">
        <v>8</v>
      </c>
      <c r="G12" s="45">
        <v>8.8</v>
      </c>
      <c r="H12" s="47">
        <v>8</v>
      </c>
      <c r="I12" s="47">
        <v>7</v>
      </c>
      <c r="J12" s="51">
        <f t="shared" si="2"/>
        <v>8</v>
      </c>
      <c r="K12" s="12" t="str">
        <f>IF(J12&gt;=8.5,"A",IF(J12&gt;=7,"B",IF(J12&gt;=5.5,"C",IF(J12&gt;=4,"D",IF(AND(J12&lt;4,J12&gt;=0),"F",IF(AND(F12="",I12="",#REF!=""),"I",IF(OR(F12&lt;&gt;"",I12&lt;&gt;"",#REF!&lt;&gt;""),"X","R")))))))</f>
        <v>B</v>
      </c>
      <c r="L12" s="49">
        <f t="shared" si="0"/>
        <v>3</v>
      </c>
      <c r="M12" s="9" t="str">
        <f t="shared" si="1"/>
        <v>KHÁ</v>
      </c>
      <c r="N12" s="5" t="str">
        <f t="shared" si="3"/>
        <v>ĐẠT</v>
      </c>
    </row>
    <row r="13" spans="1:14" s="2" customFormat="1" ht="21.75" customHeight="1">
      <c r="A13" s="10">
        <v>4</v>
      </c>
      <c r="B13" s="20" t="s">
        <v>36</v>
      </c>
      <c r="C13" s="21" t="s">
        <v>37</v>
      </c>
      <c r="D13" s="22" t="s">
        <v>38</v>
      </c>
      <c r="E13" s="23">
        <v>35107</v>
      </c>
      <c r="F13" s="45">
        <v>8</v>
      </c>
      <c r="G13" s="45">
        <v>9</v>
      </c>
      <c r="H13" s="47">
        <v>8</v>
      </c>
      <c r="I13" s="47">
        <v>9</v>
      </c>
      <c r="J13" s="48">
        <f t="shared" si="2"/>
        <v>8.5</v>
      </c>
      <c r="K13" s="12" t="str">
        <f>IF(J13&gt;=8.5,"A",IF(J13&gt;=7,"B",IF(J13&gt;=5.5,"C",IF(J13&gt;=4,"D",IF(AND(J13&lt;4,J13&gt;=0),"F",IF(AND(F13="",I13="",#REF!=""),"I",IF(OR(F13&lt;&gt;"",I13&lt;&gt;"",#REF!&lt;&gt;""),"X","R")))))))</f>
        <v>A</v>
      </c>
      <c r="L13" s="49">
        <f t="shared" si="0"/>
        <v>4</v>
      </c>
      <c r="M13" s="9" t="str">
        <f t="shared" si="1"/>
        <v>GIỎI</v>
      </c>
      <c r="N13" s="5" t="str">
        <f t="shared" si="3"/>
        <v>ĐẠT</v>
      </c>
    </row>
    <row r="14" spans="1:14" s="2" customFormat="1" ht="21.75" customHeight="1">
      <c r="A14" s="10">
        <v>5</v>
      </c>
      <c r="B14" s="20" t="s">
        <v>39</v>
      </c>
      <c r="C14" s="21" t="s">
        <v>40</v>
      </c>
      <c r="D14" s="22" t="s">
        <v>41</v>
      </c>
      <c r="E14" s="23">
        <v>35698</v>
      </c>
      <c r="F14" s="46">
        <v>9</v>
      </c>
      <c r="G14" s="45">
        <v>9.8</v>
      </c>
      <c r="H14" s="50">
        <v>8</v>
      </c>
      <c r="I14" s="50">
        <v>10</v>
      </c>
      <c r="J14" s="48">
        <f t="shared" si="2"/>
        <v>9.2</v>
      </c>
      <c r="K14" s="12" t="str">
        <f>IF(J14&gt;=8.5,"A",IF(J14&gt;=7,"B",IF(J14&gt;=5.5,"C",IF(J14&gt;=4,"D",IF(AND(J14&lt;4,J14&gt;=0),"F",IF(AND(F14="",I14="",#REF!=""),"I",IF(OR(F14&lt;&gt;"",I14&lt;&gt;"",#REF!&lt;&gt;""),"X","R")))))))</f>
        <v>A</v>
      </c>
      <c r="L14" s="49">
        <f t="shared" si="0"/>
        <v>4</v>
      </c>
      <c r="M14" s="9" t="str">
        <f t="shared" si="1"/>
        <v>GIỎI</v>
      </c>
      <c r="N14" s="5" t="str">
        <f t="shared" si="3"/>
        <v>ĐẠT</v>
      </c>
    </row>
    <row r="15" spans="1:14" s="2" customFormat="1" ht="21.75" customHeight="1">
      <c r="A15" s="10">
        <v>6</v>
      </c>
      <c r="B15" s="20" t="s">
        <v>42</v>
      </c>
      <c r="C15" s="21" t="s">
        <v>43</v>
      </c>
      <c r="D15" s="22" t="s">
        <v>44</v>
      </c>
      <c r="E15" s="23">
        <v>35628</v>
      </c>
      <c r="F15" s="47">
        <v>0</v>
      </c>
      <c r="G15" s="47">
        <v>0</v>
      </c>
      <c r="H15" s="47">
        <v>0</v>
      </c>
      <c r="I15" s="47">
        <v>0</v>
      </c>
      <c r="J15" s="48">
        <f t="shared" si="2"/>
        <v>0</v>
      </c>
      <c r="K15" s="12" t="str">
        <f>IF(J15&gt;=8.5,"A",IF(J15&gt;=7,"B",IF(J15&gt;=5.5,"C",IF(J15&gt;=4,"D",IF(AND(J15&lt;4,J15&gt;=0),"F",IF(AND(F16="",I16="",#REF!=""),"I",IF(OR(F16&lt;&gt;"",I16&lt;&gt;"",#REF!&lt;&gt;""),"X","R")))))))</f>
        <v>F</v>
      </c>
      <c r="L15" s="49">
        <f t="shared" si="0"/>
        <v>0</v>
      </c>
      <c r="M15" s="9" t="str">
        <f t="shared" si="1"/>
        <v>KÉM</v>
      </c>
      <c r="N15" s="5" t="str">
        <f t="shared" si="3"/>
        <v>KHÔNG ĐẠT</v>
      </c>
    </row>
    <row r="16" spans="1:14" s="2" customFormat="1" ht="21.75" customHeight="1">
      <c r="A16" s="10">
        <v>7</v>
      </c>
      <c r="B16" s="20" t="s">
        <v>45</v>
      </c>
      <c r="C16" s="21" t="s">
        <v>46</v>
      </c>
      <c r="D16" s="22" t="s">
        <v>47</v>
      </c>
      <c r="E16" s="23">
        <v>35737</v>
      </c>
      <c r="F16" s="47">
        <v>8</v>
      </c>
      <c r="G16" s="47">
        <v>9</v>
      </c>
      <c r="H16" s="47">
        <v>8</v>
      </c>
      <c r="I16" s="47">
        <v>8</v>
      </c>
      <c r="J16" s="48">
        <f t="shared" si="2"/>
        <v>8.3</v>
      </c>
      <c r="K16" s="12" t="str">
        <f>IF(J16&gt;=8.5,"A",IF(J16&gt;=7,"B",IF(J16&gt;=5.5,"C",IF(J16&gt;=4,"D",IF(AND(J16&lt;4,J16&gt;=0),"F",IF(AND(F17="",I17="",#REF!=""),"I",IF(OR(F17&lt;&gt;"",I17&lt;&gt;"",#REF!&lt;&gt;""),"X","R")))))))</f>
        <v>B</v>
      </c>
      <c r="L16" s="49">
        <f t="shared" si="0"/>
        <v>3</v>
      </c>
      <c r="M16" s="9" t="str">
        <f t="shared" si="1"/>
        <v>KHÁ</v>
      </c>
      <c r="N16" s="5" t="str">
        <f t="shared" si="3"/>
        <v>ĐẠT</v>
      </c>
    </row>
    <row r="17" spans="2:13" ht="16.5">
      <c r="B17" s="4" t="s">
        <v>48</v>
      </c>
      <c r="J17" s="68"/>
      <c r="K17" s="68"/>
      <c r="L17" s="68"/>
      <c r="M17" s="68"/>
    </row>
    <row r="18" spans="2:13" ht="19.5" customHeight="1">
      <c r="B18" s="52" t="s">
        <v>20</v>
      </c>
      <c r="C18" s="52"/>
      <c r="D18" s="52"/>
      <c r="E18" s="52" t="s">
        <v>10</v>
      </c>
      <c r="F18" s="52"/>
      <c r="G18" s="52"/>
      <c r="H18" s="11" t="s">
        <v>11</v>
      </c>
      <c r="I18" s="11"/>
      <c r="J18" s="19"/>
      <c r="K18" s="61" t="s">
        <v>21</v>
      </c>
      <c r="L18" s="61"/>
      <c r="M18" s="61"/>
    </row>
    <row r="19" ht="15.75">
      <c r="C19" s="3"/>
    </row>
    <row r="22" spans="2:13" ht="30.75" customHeight="1">
      <c r="B22" s="52" t="s">
        <v>52</v>
      </c>
      <c r="C22" s="52"/>
      <c r="D22" s="11"/>
      <c r="E22" s="52" t="s">
        <v>23</v>
      </c>
      <c r="F22" s="52"/>
      <c r="G22" s="52"/>
      <c r="H22" s="11" t="s">
        <v>22</v>
      </c>
      <c r="I22" s="11"/>
      <c r="J22" s="11"/>
      <c r="K22" s="11" t="s">
        <v>24</v>
      </c>
      <c r="L22" s="11"/>
      <c r="M22" s="11"/>
    </row>
  </sheetData>
  <sheetProtection/>
  <mergeCells count="24">
    <mergeCell ref="B22:C22"/>
    <mergeCell ref="E22:G22"/>
    <mergeCell ref="H8:H9"/>
    <mergeCell ref="I8:I9"/>
    <mergeCell ref="G8:G9"/>
    <mergeCell ref="M8:N9"/>
    <mergeCell ref="J17:M17"/>
    <mergeCell ref="B18:D18"/>
    <mergeCell ref="E18:G18"/>
    <mergeCell ref="K18:M18"/>
    <mergeCell ref="E5:M5"/>
    <mergeCell ref="E6:M6"/>
    <mergeCell ref="A8:A9"/>
    <mergeCell ref="B8:B9"/>
    <mergeCell ref="C8:D9"/>
    <mergeCell ref="E8:E9"/>
    <mergeCell ref="F8:F9"/>
    <mergeCell ref="J8:L8"/>
    <mergeCell ref="A1:D1"/>
    <mergeCell ref="E1:N1"/>
    <mergeCell ref="A2:D2"/>
    <mergeCell ref="E2:N2"/>
    <mergeCell ref="E3:N3"/>
    <mergeCell ref="E4:N4"/>
  </mergeCells>
  <printOptions/>
  <pageMargins left="0.37" right="0.21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zoomScalePageLayoutView="0" workbookViewId="0" topLeftCell="A1">
      <selection activeCell="U22" sqref="U22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4.00390625" style="1" customWidth="1"/>
    <col min="4" max="4" width="7.140625" style="1" customWidth="1"/>
    <col min="5" max="5" width="11.0039062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5" ht="15.75">
      <c r="A1" s="53" t="s">
        <v>1</v>
      </c>
      <c r="B1" s="53"/>
      <c r="C1" s="53"/>
      <c r="D1" s="53"/>
      <c r="E1" s="52" t="s">
        <v>7</v>
      </c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9.5" customHeight="1">
      <c r="A2" s="54" t="s">
        <v>2</v>
      </c>
      <c r="B2" s="54"/>
      <c r="C2" s="54"/>
      <c r="D2" s="54"/>
      <c r="E2" s="52" t="s">
        <v>25</v>
      </c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5:15" ht="20.25" customHeight="1">
      <c r="E3" s="70" t="s">
        <v>26</v>
      </c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5:15" ht="18.75" customHeight="1">
      <c r="E4" s="52" t="s">
        <v>57</v>
      </c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5:14" ht="18.75" customHeight="1">
      <c r="E5" s="55" t="s">
        <v>64</v>
      </c>
      <c r="F5" s="55"/>
      <c r="G5" s="55"/>
      <c r="H5" s="55"/>
      <c r="I5" s="55"/>
      <c r="J5" s="55"/>
      <c r="K5" s="55"/>
      <c r="L5" s="55"/>
      <c r="M5" s="55"/>
      <c r="N5" s="55"/>
    </row>
    <row r="6" spans="5:14" ht="15.75" customHeight="1">
      <c r="E6" s="55" t="s">
        <v>65</v>
      </c>
      <c r="F6" s="55"/>
      <c r="G6" s="55"/>
      <c r="H6" s="55"/>
      <c r="I6" s="55"/>
      <c r="J6" s="55"/>
      <c r="K6" s="55"/>
      <c r="L6" s="55"/>
      <c r="M6" s="55"/>
      <c r="N6" s="55"/>
    </row>
    <row r="7" ht="10.5" customHeight="1"/>
    <row r="8" spans="1:15" s="7" customFormat="1" ht="37.5" customHeight="1">
      <c r="A8" s="60" t="s">
        <v>0</v>
      </c>
      <c r="B8" s="60" t="s">
        <v>3</v>
      </c>
      <c r="C8" s="60" t="s">
        <v>4</v>
      </c>
      <c r="D8" s="60"/>
      <c r="E8" s="69" t="s">
        <v>5</v>
      </c>
      <c r="F8" s="63" t="s">
        <v>12</v>
      </c>
      <c r="G8" s="65" t="s">
        <v>16</v>
      </c>
      <c r="H8" s="66"/>
      <c r="I8" s="67"/>
      <c r="J8" s="63" t="s">
        <v>17</v>
      </c>
      <c r="K8" s="65" t="s">
        <v>9</v>
      </c>
      <c r="L8" s="66"/>
      <c r="M8" s="67"/>
      <c r="N8" s="56" t="s">
        <v>15</v>
      </c>
      <c r="O8" s="57"/>
    </row>
    <row r="9" spans="1:15" s="7" customFormat="1" ht="38.25" customHeight="1">
      <c r="A9" s="60"/>
      <c r="B9" s="60"/>
      <c r="C9" s="60"/>
      <c r="D9" s="60"/>
      <c r="E9" s="60"/>
      <c r="F9" s="64"/>
      <c r="G9" s="16" t="s">
        <v>19</v>
      </c>
      <c r="H9" s="13" t="s">
        <v>55</v>
      </c>
      <c r="I9" s="6" t="s">
        <v>8</v>
      </c>
      <c r="J9" s="64"/>
      <c r="K9" s="6" t="s">
        <v>13</v>
      </c>
      <c r="L9" s="6" t="s">
        <v>6</v>
      </c>
      <c r="M9" s="6" t="s">
        <v>14</v>
      </c>
      <c r="N9" s="58"/>
      <c r="O9" s="59"/>
    </row>
    <row r="10" spans="1:15" s="42" customFormat="1" ht="21.75" customHeight="1">
      <c r="A10" s="24">
        <v>1</v>
      </c>
      <c r="B10" s="37" t="s">
        <v>30</v>
      </c>
      <c r="C10" s="38" t="s">
        <v>31</v>
      </c>
      <c r="D10" s="39" t="s">
        <v>32</v>
      </c>
      <c r="E10" s="40">
        <v>35485</v>
      </c>
      <c r="F10" s="30">
        <v>10</v>
      </c>
      <c r="G10" s="31">
        <v>8</v>
      </c>
      <c r="H10" s="12"/>
      <c r="I10" s="12">
        <f>G10</f>
        <v>8</v>
      </c>
      <c r="J10" s="31">
        <v>7.5</v>
      </c>
      <c r="K10" s="18">
        <f>ROUND((J10*7+I10*2+F10)/10,1)</f>
        <v>7.9</v>
      </c>
      <c r="L10" s="31" t="str">
        <f>IF(K10&gt;=8.5,"A",IF(K10&gt;=7,"B",IF(K10&gt;=5.5,"C",IF(K10&gt;=4,"D",IF(AND(K10&lt;4,K10&gt;=0),"F",IF(AND(F10="",H10="",J10=""),"I",IF(OR(F10&lt;&gt;"",H10&lt;&gt;"",J10&lt;&gt;""),"X","R")))))))</f>
        <v>B</v>
      </c>
      <c r="M10" s="41">
        <f>IF(L10="A",4,IF(L10="B",3,IF(L10="C",2,IF(L10="D",1,0))))</f>
        <v>3</v>
      </c>
      <c r="N10" s="34" t="str">
        <f>IF(L10="A","GIỎI",IF(L10="B","KHÁ",IF(L10="C","TB",IF(L10="D","TB YẾU","KÉM"))))</f>
        <v>KHÁ</v>
      </c>
      <c r="O10" s="25" t="str">
        <f>IF(OR(K10&lt;4,J10&lt;=2),"KHÔNG ĐẠT","ĐẠT")</f>
        <v>ĐẠT</v>
      </c>
    </row>
    <row r="11" spans="2:14" ht="16.5">
      <c r="B11" s="4" t="s">
        <v>51</v>
      </c>
      <c r="K11" s="68"/>
      <c r="L11" s="68"/>
      <c r="M11" s="68"/>
      <c r="N11" s="68"/>
    </row>
    <row r="12" spans="2:14" ht="19.5" customHeight="1">
      <c r="B12" s="52" t="s">
        <v>20</v>
      </c>
      <c r="C12" s="52"/>
      <c r="D12" s="52"/>
      <c r="E12" s="52" t="s">
        <v>10</v>
      </c>
      <c r="F12" s="52"/>
      <c r="G12" s="52"/>
      <c r="H12" s="52" t="s">
        <v>11</v>
      </c>
      <c r="I12" s="52"/>
      <c r="J12" s="52"/>
      <c r="K12" s="19"/>
      <c r="L12" s="61" t="s">
        <v>21</v>
      </c>
      <c r="M12" s="61"/>
      <c r="N12" s="61"/>
    </row>
    <row r="13" ht="15.75">
      <c r="C13" s="3"/>
    </row>
    <row r="16" spans="2:14" ht="30.75" customHeight="1">
      <c r="B16" s="52" t="s">
        <v>52</v>
      </c>
      <c r="C16" s="52"/>
      <c r="D16" s="11"/>
      <c r="E16" s="52" t="s">
        <v>23</v>
      </c>
      <c r="F16" s="52"/>
      <c r="G16" s="52"/>
      <c r="H16" s="52" t="s">
        <v>22</v>
      </c>
      <c r="I16" s="52"/>
      <c r="J16" s="52"/>
      <c r="K16" s="11"/>
      <c r="L16" s="11" t="s">
        <v>24</v>
      </c>
      <c r="M16" s="11"/>
      <c r="N16" s="11"/>
    </row>
  </sheetData>
  <sheetProtection/>
  <mergeCells count="25">
    <mergeCell ref="B16:C16"/>
    <mergeCell ref="E16:G16"/>
    <mergeCell ref="H16:J16"/>
    <mergeCell ref="N8:O9"/>
    <mergeCell ref="K11:N11"/>
    <mergeCell ref="H12:J12"/>
    <mergeCell ref="B12:D12"/>
    <mergeCell ref="E12:G12"/>
    <mergeCell ref="L12:N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A2:D2"/>
    <mergeCell ref="E1:O1"/>
    <mergeCell ref="E2:O2"/>
    <mergeCell ref="E3:O3"/>
    <mergeCell ref="E4:O4"/>
  </mergeCells>
  <printOptions/>
  <pageMargins left="0.46" right="0.47" top="0.45" bottom="0.53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4.00390625" style="1" customWidth="1"/>
    <col min="4" max="4" width="7.140625" style="1" customWidth="1"/>
    <col min="5" max="5" width="11.0039062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5" ht="15.75">
      <c r="A1" s="53" t="s">
        <v>1</v>
      </c>
      <c r="B1" s="53"/>
      <c r="C1" s="53"/>
      <c r="D1" s="53"/>
      <c r="E1" s="52" t="s">
        <v>7</v>
      </c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9.5" customHeight="1">
      <c r="A2" s="54" t="s">
        <v>2</v>
      </c>
      <c r="B2" s="54"/>
      <c r="C2" s="54"/>
      <c r="D2" s="54"/>
      <c r="E2" s="52" t="s">
        <v>25</v>
      </c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5:15" ht="20.25" customHeight="1">
      <c r="E3" s="70" t="s">
        <v>26</v>
      </c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5:15" ht="18.75" customHeight="1">
      <c r="E4" s="52" t="s">
        <v>57</v>
      </c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5:14" ht="18.75" customHeight="1">
      <c r="E5" s="55" t="s">
        <v>66</v>
      </c>
      <c r="F5" s="55"/>
      <c r="G5" s="55"/>
      <c r="H5" s="55"/>
      <c r="I5" s="55"/>
      <c r="J5" s="55"/>
      <c r="K5" s="55"/>
      <c r="L5" s="55"/>
      <c r="M5" s="55"/>
      <c r="N5" s="55"/>
    </row>
    <row r="6" spans="5:14" ht="15.75" customHeight="1">
      <c r="E6" s="55" t="s">
        <v>67</v>
      </c>
      <c r="F6" s="55"/>
      <c r="G6" s="55"/>
      <c r="H6" s="55"/>
      <c r="I6" s="55"/>
      <c r="J6" s="55"/>
      <c r="K6" s="55"/>
      <c r="L6" s="55"/>
      <c r="M6" s="55"/>
      <c r="N6" s="55"/>
    </row>
    <row r="7" ht="10.5" customHeight="1"/>
    <row r="8" spans="1:15" s="7" customFormat="1" ht="37.5" customHeight="1">
      <c r="A8" s="60" t="s">
        <v>0</v>
      </c>
      <c r="B8" s="60" t="s">
        <v>3</v>
      </c>
      <c r="C8" s="60" t="s">
        <v>4</v>
      </c>
      <c r="D8" s="60"/>
      <c r="E8" s="69" t="s">
        <v>5</v>
      </c>
      <c r="F8" s="63" t="s">
        <v>12</v>
      </c>
      <c r="G8" s="65" t="s">
        <v>63</v>
      </c>
      <c r="H8" s="66"/>
      <c r="I8" s="67"/>
      <c r="J8" s="63" t="s">
        <v>68</v>
      </c>
      <c r="K8" s="65" t="s">
        <v>9</v>
      </c>
      <c r="L8" s="66"/>
      <c r="M8" s="67"/>
      <c r="N8" s="56" t="s">
        <v>15</v>
      </c>
      <c r="O8" s="57"/>
    </row>
    <row r="9" spans="1:15" s="7" customFormat="1" ht="38.25" customHeight="1">
      <c r="A9" s="60"/>
      <c r="B9" s="60"/>
      <c r="C9" s="60"/>
      <c r="D9" s="60"/>
      <c r="E9" s="60"/>
      <c r="F9" s="64"/>
      <c r="G9" s="16" t="s">
        <v>19</v>
      </c>
      <c r="H9" s="13" t="s">
        <v>55</v>
      </c>
      <c r="I9" s="6" t="s">
        <v>8</v>
      </c>
      <c r="J9" s="64"/>
      <c r="K9" s="6" t="s">
        <v>13</v>
      </c>
      <c r="L9" s="6" t="s">
        <v>6</v>
      </c>
      <c r="M9" s="6" t="s">
        <v>14</v>
      </c>
      <c r="N9" s="58"/>
      <c r="O9" s="59"/>
    </row>
    <row r="10" spans="1:15" s="42" customFormat="1" ht="21.75" customHeight="1">
      <c r="A10" s="24">
        <v>1</v>
      </c>
      <c r="B10" s="37" t="s">
        <v>33</v>
      </c>
      <c r="C10" s="38" t="s">
        <v>34</v>
      </c>
      <c r="D10" s="39" t="s">
        <v>35</v>
      </c>
      <c r="E10" s="40" t="s">
        <v>73</v>
      </c>
      <c r="F10" s="30">
        <v>8</v>
      </c>
      <c r="G10" s="31">
        <v>7</v>
      </c>
      <c r="H10" s="12">
        <v>8</v>
      </c>
      <c r="I10" s="12">
        <f>(H10*1.5+G10*1.5)/3</f>
        <v>7.5</v>
      </c>
      <c r="J10" s="31">
        <v>7.5</v>
      </c>
      <c r="K10" s="18">
        <f>ROUND((J10*6+I10*3+F10)/10,1)</f>
        <v>7.6</v>
      </c>
      <c r="L10" s="31" t="str">
        <f>IF(K10&gt;=8.5,"A",IF(K10&gt;=7,"B",IF(K10&gt;=5.5,"C",IF(K10&gt;=4,"D",IF(AND(K10&lt;4,K10&gt;=0),"F",IF(AND(F10="",H10="",J10=""),"I",IF(OR(F10&lt;&gt;"",H10&lt;&gt;"",J10&lt;&gt;""),"X","R")))))))</f>
        <v>B</v>
      </c>
      <c r="M10" s="41">
        <f>IF(L10="A",4,IF(L10="B",3,IF(L10="C",2,IF(L10="D",1,0))))</f>
        <v>3</v>
      </c>
      <c r="N10" s="34" t="str">
        <f>IF(L10="A","GIỎI",IF(L10="B","KHÁ",IF(L10="C","TB",IF(L10="D","TB YẾU","KÉM"))))</f>
        <v>KHÁ</v>
      </c>
      <c r="O10" s="25" t="str">
        <f>IF(OR(K10&lt;4,J10&lt;=2),"KHÔNG ĐẠT","ĐẠT")</f>
        <v>ĐẠT</v>
      </c>
    </row>
    <row r="11" spans="2:14" ht="16.5">
      <c r="B11" s="4" t="s">
        <v>51</v>
      </c>
      <c r="K11" s="68"/>
      <c r="L11" s="68"/>
      <c r="M11" s="68"/>
      <c r="N11" s="68"/>
    </row>
    <row r="12" spans="2:14" ht="19.5" customHeight="1">
      <c r="B12" s="52" t="s">
        <v>20</v>
      </c>
      <c r="C12" s="52"/>
      <c r="D12" s="52"/>
      <c r="E12" s="52" t="s">
        <v>10</v>
      </c>
      <c r="F12" s="52"/>
      <c r="G12" s="52"/>
      <c r="H12" s="52" t="s">
        <v>11</v>
      </c>
      <c r="I12" s="52"/>
      <c r="J12" s="52"/>
      <c r="K12" s="19"/>
      <c r="L12" s="61" t="s">
        <v>21</v>
      </c>
      <c r="M12" s="61"/>
      <c r="N12" s="61"/>
    </row>
    <row r="13" ht="15.75">
      <c r="C13" s="3"/>
    </row>
    <row r="16" spans="2:14" ht="30.75" customHeight="1">
      <c r="B16" s="52" t="s">
        <v>52</v>
      </c>
      <c r="C16" s="52"/>
      <c r="D16" s="11"/>
      <c r="E16" s="52" t="s">
        <v>23</v>
      </c>
      <c r="F16" s="52"/>
      <c r="G16" s="52"/>
      <c r="H16" s="52" t="s">
        <v>22</v>
      </c>
      <c r="I16" s="52"/>
      <c r="J16" s="52"/>
      <c r="K16" s="11"/>
      <c r="L16" s="11" t="s">
        <v>24</v>
      </c>
      <c r="M16" s="11"/>
      <c r="N16" s="11"/>
    </row>
  </sheetData>
  <sheetProtection/>
  <mergeCells count="25">
    <mergeCell ref="A1:D1"/>
    <mergeCell ref="A2:D2"/>
    <mergeCell ref="E1:O1"/>
    <mergeCell ref="E2:O2"/>
    <mergeCell ref="E3:O3"/>
    <mergeCell ref="E4:O4"/>
    <mergeCell ref="A8:A9"/>
    <mergeCell ref="B8:B9"/>
    <mergeCell ref="C8:D9"/>
    <mergeCell ref="B16:C16"/>
    <mergeCell ref="E16:G16"/>
    <mergeCell ref="H16:J16"/>
    <mergeCell ref="E8:E9"/>
    <mergeCell ref="F8:F9"/>
    <mergeCell ref="G8:I8"/>
    <mergeCell ref="J8:J9"/>
    <mergeCell ref="E5:N5"/>
    <mergeCell ref="E6:N6"/>
    <mergeCell ref="K8:M8"/>
    <mergeCell ref="N8:O9"/>
    <mergeCell ref="K11:N11"/>
    <mergeCell ref="B12:D12"/>
    <mergeCell ref="E12:G12"/>
    <mergeCell ref="H12:J12"/>
    <mergeCell ref="L12:N12"/>
  </mergeCells>
  <printOptions/>
  <pageMargins left="0.29" right="0.1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2019-07-24T04:55:46Z</cp:lastPrinted>
  <dcterms:created xsi:type="dcterms:W3CDTF">2009-09-21T02:41:34Z</dcterms:created>
  <dcterms:modified xsi:type="dcterms:W3CDTF">2019-07-29T01:34:23Z</dcterms:modified>
  <cp:category/>
  <cp:version/>
  <cp:contentType/>
  <cp:contentStatus/>
</cp:coreProperties>
</file>